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\հաշվետվություն եկամւտ 2025\10 22\"/>
    </mc:Choice>
  </mc:AlternateContent>
  <bookViews>
    <workbookView xWindow="0" yWindow="0" windowWidth="28800" windowHeight="12210" tabRatio="615" firstSheet="7" activeTab="7"/>
  </bookViews>
  <sheets>
    <sheet name="Лист1" sheetId="23" state="hidden" r:id="rId1"/>
    <sheet name="Лист2" sheetId="24" state="hidden" r:id="rId2"/>
    <sheet name="Лист3" sheetId="25" state="hidden" r:id="rId3"/>
    <sheet name="Лист4" sheetId="26" state="hidden" r:id="rId4"/>
    <sheet name="Лист5" sheetId="27" state="hidden" r:id="rId5"/>
    <sheet name="Лист6" sheetId="28" state="hidden" r:id="rId6"/>
    <sheet name="Лист7" sheetId="29" state="hidden" r:id="rId7"/>
    <sheet name="Sheet4" sheetId="33" r:id="rId8"/>
    <sheet name="Лист8" sheetId="34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DN16" i="33" l="1"/>
  <c r="DN17" i="33" l="1"/>
  <c r="L17" i="33"/>
  <c r="EH17" i="33"/>
  <c r="DL17" i="33"/>
  <c r="BU17" i="33"/>
  <c r="Q15" i="33" l="1"/>
  <c r="L10" i="33" l="1"/>
  <c r="DN10" i="33"/>
  <c r="DN11" i="33" l="1"/>
  <c r="L16" i="33" l="1"/>
  <c r="Q16" i="33"/>
  <c r="EE11" i="33" l="1"/>
  <c r="EE12" i="33"/>
  <c r="EE13" i="33"/>
  <c r="EE14" i="33"/>
  <c r="EE15" i="33"/>
  <c r="EE16" i="33"/>
  <c r="EE17" i="33"/>
  <c r="EE10" i="33"/>
  <c r="EB11" i="33"/>
  <c r="EB12" i="33"/>
  <c r="EB13" i="33"/>
  <c r="EB14" i="33"/>
  <c r="EB15" i="33"/>
  <c r="EB16" i="33"/>
  <c r="EB17" i="33"/>
  <c r="EB10" i="33"/>
  <c r="DY11" i="33"/>
  <c r="DY12" i="33"/>
  <c r="DY13" i="33"/>
  <c r="DY14" i="33"/>
  <c r="DY15" i="33"/>
  <c r="DY16" i="33"/>
  <c r="DY17" i="33"/>
  <c r="DY10" i="33"/>
  <c r="DV11" i="33"/>
  <c r="DV12" i="33"/>
  <c r="DV13" i="33"/>
  <c r="DV14" i="33"/>
  <c r="DV15" i="33"/>
  <c r="DV16" i="33"/>
  <c r="DV17" i="33"/>
  <c r="DV10" i="33"/>
  <c r="DS11" i="33"/>
  <c r="DS12" i="33"/>
  <c r="DS13" i="33"/>
  <c r="DS14" i="33"/>
  <c r="DS15" i="33"/>
  <c r="DS16" i="33"/>
  <c r="DS17" i="33"/>
  <c r="DS10" i="33"/>
  <c r="DP11" i="33"/>
  <c r="DP12" i="33"/>
  <c r="DP13" i="33"/>
  <c r="DP14" i="33"/>
  <c r="DP15" i="33"/>
  <c r="DP16" i="33"/>
  <c r="DP17" i="33"/>
  <c r="DP10" i="33"/>
  <c r="DI11" i="33"/>
  <c r="DI12" i="33"/>
  <c r="DI13" i="33"/>
  <c r="DI14" i="33"/>
  <c r="DI15" i="33"/>
  <c r="DI16" i="33"/>
  <c r="DI17" i="33"/>
  <c r="DI10" i="33"/>
  <c r="DF11" i="33"/>
  <c r="DF12" i="33"/>
  <c r="DF13" i="33"/>
  <c r="DF14" i="33"/>
  <c r="DF15" i="33"/>
  <c r="DF16" i="33"/>
  <c r="DF17" i="33"/>
  <c r="DF10" i="33"/>
  <c r="DC11" i="33"/>
  <c r="DC12" i="33"/>
  <c r="DC13" i="33"/>
  <c r="DC14" i="33"/>
  <c r="DC15" i="33"/>
  <c r="DC16" i="33"/>
  <c r="DC17" i="33"/>
  <c r="DC10" i="33"/>
  <c r="CZ11" i="33"/>
  <c r="CZ12" i="33"/>
  <c r="CZ13" i="33"/>
  <c r="CZ14" i="33"/>
  <c r="CZ15" i="33"/>
  <c r="CZ16" i="33"/>
  <c r="CZ17" i="33"/>
  <c r="CZ10" i="33"/>
  <c r="CW11" i="33"/>
  <c r="CW12" i="33"/>
  <c r="CW13" i="33"/>
  <c r="CW14" i="33"/>
  <c r="CW15" i="33"/>
  <c r="CW16" i="33"/>
  <c r="CW17" i="33"/>
  <c r="CW10" i="33"/>
  <c r="CT11" i="33"/>
  <c r="CT12" i="33"/>
  <c r="CT13" i="33"/>
  <c r="CT14" i="33"/>
  <c r="CT15" i="33"/>
  <c r="CT16" i="33"/>
  <c r="CT17" i="33"/>
  <c r="CT10" i="33"/>
  <c r="CQ11" i="33"/>
  <c r="CQ12" i="33"/>
  <c r="CQ13" i="33"/>
  <c r="CQ14" i="33"/>
  <c r="CQ15" i="33"/>
  <c r="CQ16" i="33"/>
  <c r="CQ17" i="33"/>
  <c r="CQ10" i="33"/>
  <c r="CN11" i="33"/>
  <c r="CN12" i="33"/>
  <c r="CN13" i="33"/>
  <c r="CN14" i="33"/>
  <c r="CN15" i="33"/>
  <c r="CN16" i="33"/>
  <c r="CN17" i="33"/>
  <c r="CN10" i="33"/>
  <c r="CK11" i="33"/>
  <c r="CK12" i="33"/>
  <c r="CK13" i="33"/>
  <c r="CK14" i="33"/>
  <c r="CK15" i="33"/>
  <c r="CK16" i="33"/>
  <c r="CK17" i="33"/>
  <c r="CK10" i="33"/>
  <c r="CH11" i="33"/>
  <c r="CH12" i="33"/>
  <c r="CH13" i="33"/>
  <c r="CH14" i="33"/>
  <c r="CH15" i="33"/>
  <c r="CH16" i="33"/>
  <c r="CH17" i="33"/>
  <c r="CH10" i="33"/>
  <c r="CE11" i="33"/>
  <c r="CE12" i="33"/>
  <c r="CE13" i="33"/>
  <c r="CE14" i="33"/>
  <c r="CE15" i="33"/>
  <c r="CE16" i="33"/>
  <c r="CE17" i="33"/>
  <c r="CE10" i="33"/>
  <c r="CB11" i="33"/>
  <c r="CB12" i="33"/>
  <c r="CB13" i="33"/>
  <c r="CB14" i="33"/>
  <c r="CB15" i="33"/>
  <c r="CB16" i="33"/>
  <c r="CB17" i="33"/>
  <c r="CB10" i="33"/>
  <c r="BY11" i="33"/>
  <c r="BY12" i="33"/>
  <c r="BY13" i="33"/>
  <c r="BY14" i="33"/>
  <c r="BY15" i="33"/>
  <c r="BY16" i="33"/>
  <c r="BY17" i="33"/>
  <c r="BY10" i="33"/>
  <c r="BQ11" i="33"/>
  <c r="BQ12" i="33"/>
  <c r="BQ13" i="33"/>
  <c r="BQ14" i="33"/>
  <c r="BQ15" i="33"/>
  <c r="BQ16" i="33"/>
  <c r="BQ17" i="33"/>
  <c r="BQ10" i="33"/>
  <c r="BN11" i="33"/>
  <c r="BN12" i="33"/>
  <c r="BN13" i="33"/>
  <c r="BN14" i="33"/>
  <c r="BN15" i="33"/>
  <c r="BN16" i="33"/>
  <c r="BN17" i="33"/>
  <c r="BN10" i="33"/>
  <c r="BK11" i="33"/>
  <c r="BK12" i="33"/>
  <c r="BK13" i="33"/>
  <c r="BK14" i="33"/>
  <c r="BK15" i="33"/>
  <c r="BK16" i="33"/>
  <c r="BK17" i="33"/>
  <c r="BK10" i="33"/>
  <c r="BH11" i="33"/>
  <c r="BH12" i="33"/>
  <c r="BH13" i="33"/>
  <c r="BH14" i="33"/>
  <c r="BH15" i="33"/>
  <c r="BH16" i="33"/>
  <c r="BH17" i="33"/>
  <c r="BH10" i="33"/>
  <c r="BE11" i="33"/>
  <c r="BE12" i="33"/>
  <c r="BE13" i="33"/>
  <c r="BE14" i="33"/>
  <c r="BE15" i="33"/>
  <c r="BE16" i="33"/>
  <c r="BE17" i="33"/>
  <c r="BE10" i="33"/>
  <c r="BB11" i="33"/>
  <c r="BB12" i="33"/>
  <c r="BB13" i="33"/>
  <c r="BB14" i="33"/>
  <c r="BB15" i="33"/>
  <c r="BB16" i="33"/>
  <c r="BB17" i="33"/>
  <c r="BB10" i="33"/>
  <c r="AY11" i="33"/>
  <c r="AY12" i="33"/>
  <c r="AY13" i="33"/>
  <c r="AY14" i="33"/>
  <c r="AY15" i="33"/>
  <c r="AY16" i="33"/>
  <c r="AY17" i="33"/>
  <c r="AY10" i="33"/>
  <c r="AT11" i="33"/>
  <c r="AT12" i="33"/>
  <c r="AT13" i="33"/>
  <c r="AT14" i="33"/>
  <c r="AT15" i="33"/>
  <c r="AT16" i="33"/>
  <c r="AT17" i="33"/>
  <c r="AT10" i="33"/>
  <c r="AO11" i="33"/>
  <c r="AO12" i="33"/>
  <c r="AO13" i="33"/>
  <c r="AO14" i="33"/>
  <c r="AO15" i="33"/>
  <c r="AO16" i="33"/>
  <c r="AO17" i="33"/>
  <c r="AO10" i="33"/>
  <c r="AJ11" i="33"/>
  <c r="AJ12" i="33"/>
  <c r="AJ13" i="33"/>
  <c r="AJ14" i="33"/>
  <c r="AJ15" i="33"/>
  <c r="AJ16" i="33"/>
  <c r="AJ17" i="33"/>
  <c r="AJ10" i="33"/>
  <c r="AE11" i="33"/>
  <c r="AE12" i="33"/>
  <c r="AE13" i="33"/>
  <c r="AE14" i="33"/>
  <c r="AE15" i="33"/>
  <c r="AE16" i="33"/>
  <c r="AE17" i="33"/>
  <c r="AE10" i="33"/>
  <c r="Z11" i="33"/>
  <c r="Z12" i="33"/>
  <c r="Z13" i="33"/>
  <c r="Z14" i="33"/>
  <c r="Z15" i="33"/>
  <c r="Z16" i="33"/>
  <c r="Z17" i="33"/>
  <c r="Z10" i="33"/>
  <c r="U11" i="33"/>
  <c r="U12" i="33"/>
  <c r="U13" i="33"/>
  <c r="U14" i="33"/>
  <c r="U15" i="33"/>
  <c r="U16" i="33"/>
  <c r="U17" i="33"/>
  <c r="U10" i="33"/>
  <c r="EJ11" i="33" l="1"/>
  <c r="G11" i="33" s="1"/>
  <c r="EH11" i="33"/>
  <c r="DL11" i="33"/>
  <c r="BU11" i="33"/>
  <c r="BS11" i="33"/>
  <c r="BT11" i="33" s="1"/>
  <c r="AW11" i="33"/>
  <c r="AV11" i="33"/>
  <c r="AR11" i="33"/>
  <c r="AQ11" i="33"/>
  <c r="AM11" i="33"/>
  <c r="AL11" i="33"/>
  <c r="AH11" i="33"/>
  <c r="AG11" i="33"/>
  <c r="AC11" i="33"/>
  <c r="AB11" i="33"/>
  <c r="X11" i="33"/>
  <c r="W11" i="33"/>
  <c r="Q11" i="33"/>
  <c r="O11" i="33"/>
  <c r="P11" i="33" s="1"/>
  <c r="L11" i="33"/>
  <c r="J11" i="33"/>
  <c r="EK11" i="33" l="1"/>
  <c r="EI11" i="33"/>
  <c r="N11" i="33"/>
  <c r="BW11" i="33"/>
  <c r="K11" i="33"/>
  <c r="M11" i="33" s="1"/>
  <c r="S11" i="33"/>
  <c r="R11" i="33"/>
  <c r="BV11" i="33"/>
  <c r="E11" i="33"/>
  <c r="DM11" i="33"/>
  <c r="F11" i="33" l="1"/>
  <c r="H11" i="33" s="1"/>
  <c r="I11" i="33"/>
  <c r="BU13" i="33"/>
  <c r="BT19" i="33" l="1"/>
  <c r="BT20" i="33"/>
  <c r="BT21" i="33"/>
  <c r="AE19" i="33"/>
  <c r="AE20" i="33"/>
  <c r="AE21" i="33"/>
  <c r="EF18" i="33" l="1"/>
  <c r="ED18" i="33"/>
  <c r="EE18" i="33" s="1"/>
  <c r="EC18" i="33"/>
  <c r="EA18" i="33"/>
  <c r="EB18" i="33" s="1"/>
  <c r="DT18" i="33"/>
  <c r="DR18" i="33"/>
  <c r="DS18" i="33" s="1"/>
  <c r="DH18" i="33"/>
  <c r="DI18" i="33" s="1"/>
  <c r="DJ18" i="33"/>
  <c r="DG18" i="33"/>
  <c r="DD18" i="33"/>
  <c r="DA18" i="33"/>
  <c r="CY18" i="33"/>
  <c r="CZ18" i="33" s="1"/>
  <c r="AU18" i="33"/>
  <c r="V18" i="33"/>
  <c r="T18" i="33"/>
  <c r="U18" i="33" s="1"/>
  <c r="BU12" i="33" l="1"/>
  <c r="BU14" i="33"/>
  <c r="BU15" i="33"/>
  <c r="BU16" i="33"/>
  <c r="DS19" i="33" l="1"/>
  <c r="DS20" i="33"/>
  <c r="DS21" i="33"/>
  <c r="BH19" i="33"/>
  <c r="BH20" i="33"/>
  <c r="BH21" i="33"/>
  <c r="AY19" i="33"/>
  <c r="AY20" i="33"/>
  <c r="AY21" i="33"/>
  <c r="DN12" i="33" l="1"/>
  <c r="L13" i="33" l="1"/>
  <c r="O10" i="33" l="1"/>
  <c r="P10" i="33" s="1"/>
  <c r="Q14" i="33" l="1"/>
  <c r="BS12" i="33" l="1"/>
  <c r="BT12" i="33" s="1"/>
  <c r="BS14" i="33" l="1"/>
  <c r="BT14" i="33" s="1"/>
  <c r="EH13" i="33" l="1"/>
  <c r="EI13" i="33" s="1"/>
  <c r="J10" i="33" l="1"/>
  <c r="N10" i="33" l="1"/>
  <c r="K10" i="33"/>
  <c r="M10" i="33" s="1"/>
  <c r="Q12" i="33"/>
  <c r="DL12" i="33" l="1"/>
  <c r="J12" i="33"/>
  <c r="L12" i="33" l="1"/>
  <c r="EI17" i="33" l="1"/>
  <c r="E17" i="33" l="1"/>
  <c r="F17" i="33" s="1"/>
  <c r="CT19" i="33" l="1"/>
  <c r="CT20" i="33"/>
  <c r="CT21" i="33"/>
  <c r="CK19" i="33"/>
  <c r="CK20" i="33"/>
  <c r="CK21" i="33"/>
  <c r="Q10" i="33" l="1"/>
  <c r="Q13" i="33"/>
  <c r="Q17" i="33"/>
  <c r="Q18" i="33" l="1"/>
  <c r="EB19" i="33"/>
  <c r="EB20" i="33"/>
  <c r="EB21" i="33"/>
  <c r="DL10" i="33" l="1"/>
  <c r="DN14" i="33" l="1"/>
  <c r="DL14" i="33"/>
  <c r="J13" i="33" l="1"/>
  <c r="DL13" i="33"/>
  <c r="EI19" i="33" l="1"/>
  <c r="EI20" i="33"/>
  <c r="EI21" i="33"/>
  <c r="DY19" i="33"/>
  <c r="DY20" i="33"/>
  <c r="DY21" i="33"/>
  <c r="DC19" i="33"/>
  <c r="DC20" i="33"/>
  <c r="DC21" i="33"/>
  <c r="CW19" i="33"/>
  <c r="CW20" i="33"/>
  <c r="CW21" i="33"/>
  <c r="EJ12" i="33"/>
  <c r="EJ17" i="33" l="1"/>
  <c r="G17" i="33" s="1"/>
  <c r="J17" i="33"/>
  <c r="BS17" i="33"/>
  <c r="BT17" i="33" s="1"/>
  <c r="EE21" i="33" l="1"/>
  <c r="DP21" i="33"/>
  <c r="DI21" i="33"/>
  <c r="DF21" i="33"/>
  <c r="CZ21" i="33"/>
  <c r="CQ21" i="33"/>
  <c r="CN21" i="33"/>
  <c r="CH21" i="33"/>
  <c r="CE21" i="33"/>
  <c r="CB21" i="33"/>
  <c r="BY21" i="33"/>
  <c r="BQ21" i="33"/>
  <c r="BN21" i="33"/>
  <c r="BK21" i="33"/>
  <c r="BE21" i="33"/>
  <c r="BB21" i="33"/>
  <c r="AT21" i="33"/>
  <c r="AO21" i="33"/>
  <c r="AJ21" i="33"/>
  <c r="Z21" i="33"/>
  <c r="U21" i="33"/>
  <c r="P21" i="33"/>
  <c r="F21" i="33"/>
  <c r="EE20" i="33"/>
  <c r="DP20" i="33"/>
  <c r="DI20" i="33"/>
  <c r="DF20" i="33"/>
  <c r="CZ20" i="33"/>
  <c r="CQ20" i="33"/>
  <c r="CN20" i="33"/>
  <c r="CH20" i="33"/>
  <c r="CE20" i="33"/>
  <c r="CB20" i="33"/>
  <c r="BY20" i="33"/>
  <c r="BQ20" i="33"/>
  <c r="BN20" i="33"/>
  <c r="BK20" i="33"/>
  <c r="BE20" i="33"/>
  <c r="BB20" i="33"/>
  <c r="AT20" i="33"/>
  <c r="AO20" i="33"/>
  <c r="AJ20" i="33"/>
  <c r="Z20" i="33"/>
  <c r="U20" i="33"/>
  <c r="P20" i="33"/>
  <c r="F20" i="33"/>
  <c r="EE19" i="33"/>
  <c r="DP19" i="33"/>
  <c r="DI19" i="33"/>
  <c r="DF19" i="33"/>
  <c r="CZ19" i="33"/>
  <c r="CQ19" i="33"/>
  <c r="CN19" i="33"/>
  <c r="CH19" i="33"/>
  <c r="CE19" i="33"/>
  <c r="CB19" i="33"/>
  <c r="BY19" i="33"/>
  <c r="BQ19" i="33"/>
  <c r="BN19" i="33"/>
  <c r="BK19" i="33"/>
  <c r="BE19" i="33"/>
  <c r="BB19" i="33"/>
  <c r="AT19" i="33"/>
  <c r="AO19" i="33"/>
  <c r="AJ19" i="33"/>
  <c r="Z19" i="33"/>
  <c r="U19" i="33"/>
  <c r="P19" i="33"/>
  <c r="F19" i="33"/>
  <c r="EG18" i="33"/>
  <c r="D18" i="33"/>
  <c r="C18" i="33"/>
  <c r="AW17" i="33"/>
  <c r="AV17" i="33"/>
  <c r="AR17" i="33"/>
  <c r="AQ17" i="33"/>
  <c r="AM17" i="33"/>
  <c r="AL17" i="33"/>
  <c r="AH17" i="33"/>
  <c r="AG17" i="33"/>
  <c r="AC17" i="33"/>
  <c r="AB17" i="33"/>
  <c r="X17" i="33"/>
  <c r="W17" i="33"/>
  <c r="O17" i="33"/>
  <c r="P17" i="33" s="1"/>
  <c r="EJ16" i="33"/>
  <c r="EH16" i="33"/>
  <c r="EI16" i="33" s="1"/>
  <c r="DL16" i="33"/>
  <c r="BS16" i="33"/>
  <c r="BT16" i="33" s="1"/>
  <c r="AW16" i="33"/>
  <c r="AV16" i="33"/>
  <c r="AR16" i="33"/>
  <c r="AQ16" i="33"/>
  <c r="AM16" i="33"/>
  <c r="AL16" i="33"/>
  <c r="AH16" i="33"/>
  <c r="AG16" i="33"/>
  <c r="AC16" i="33"/>
  <c r="AB16" i="33"/>
  <c r="X16" i="33"/>
  <c r="W16" i="33"/>
  <c r="O16" i="33"/>
  <c r="P16" i="33" s="1"/>
  <c r="J16" i="33"/>
  <c r="EJ15" i="33"/>
  <c r="EH15" i="33"/>
  <c r="EI15" i="33" s="1"/>
  <c r="DN15" i="33"/>
  <c r="DL15" i="33"/>
  <c r="BS15" i="33"/>
  <c r="BT15" i="33" s="1"/>
  <c r="AW15" i="33"/>
  <c r="AV15" i="33"/>
  <c r="AR15" i="33"/>
  <c r="AQ15" i="33"/>
  <c r="AM15" i="33"/>
  <c r="AL15" i="33"/>
  <c r="AH15" i="33"/>
  <c r="AG15" i="33"/>
  <c r="AC15" i="33"/>
  <c r="AB15" i="33"/>
  <c r="X15" i="33"/>
  <c r="O15" i="33"/>
  <c r="P15" i="33" s="1"/>
  <c r="L15" i="33"/>
  <c r="J15" i="33"/>
  <c r="EJ14" i="33"/>
  <c r="G14" i="33" s="1"/>
  <c r="EH14" i="33"/>
  <c r="EI14" i="33" s="1"/>
  <c r="AW14" i="33"/>
  <c r="AV14" i="33"/>
  <c r="AR14" i="33"/>
  <c r="AQ14" i="33"/>
  <c r="AM14" i="33"/>
  <c r="AL14" i="33"/>
  <c r="AH14" i="33"/>
  <c r="AG14" i="33"/>
  <c r="AC14" i="33"/>
  <c r="AB14" i="33"/>
  <c r="X14" i="33"/>
  <c r="W14" i="33"/>
  <c r="O14" i="33"/>
  <c r="P14" i="33" s="1"/>
  <c r="L14" i="33"/>
  <c r="J14" i="33"/>
  <c r="EJ13" i="33"/>
  <c r="DN13" i="33"/>
  <c r="BS13" i="33"/>
  <c r="BT13" i="33" s="1"/>
  <c r="AW13" i="33"/>
  <c r="AV13" i="33"/>
  <c r="AR13" i="33"/>
  <c r="AQ13" i="33"/>
  <c r="AM13" i="33"/>
  <c r="AL13" i="33"/>
  <c r="AH13" i="33"/>
  <c r="AG13" i="33"/>
  <c r="AC13" i="33"/>
  <c r="AB13" i="33"/>
  <c r="X13" i="33"/>
  <c r="O13" i="33"/>
  <c r="P13" i="33" s="1"/>
  <c r="EH12" i="33"/>
  <c r="EI12" i="33" s="1"/>
  <c r="G12" i="33"/>
  <c r="AW12" i="33"/>
  <c r="AV12" i="33"/>
  <c r="AR12" i="33"/>
  <c r="AQ12" i="33"/>
  <c r="AM12" i="33"/>
  <c r="AL12" i="33"/>
  <c r="AH12" i="33"/>
  <c r="AG12" i="33"/>
  <c r="AC12" i="33"/>
  <c r="AB12" i="33"/>
  <c r="X12" i="33"/>
  <c r="W12" i="33"/>
  <c r="O12" i="33"/>
  <c r="P12" i="33" s="1"/>
  <c r="EJ10" i="33"/>
  <c r="EH10" i="33"/>
  <c r="EI10" i="33" s="1"/>
  <c r="BU10" i="33"/>
  <c r="BU18" i="33" s="1"/>
  <c r="BS10" i="33"/>
  <c r="BT10" i="33" s="1"/>
  <c r="AW10" i="33"/>
  <c r="AV10" i="33"/>
  <c r="AR10" i="33"/>
  <c r="AQ10" i="33"/>
  <c r="AM10" i="33"/>
  <c r="AL10" i="33"/>
  <c r="AH10" i="33"/>
  <c r="AG10" i="33"/>
  <c r="AC10" i="33"/>
  <c r="AB10" i="33"/>
  <c r="X10" i="33"/>
  <c r="Q8" i="33"/>
  <c r="V8" i="33" s="1"/>
  <c r="AA8" i="33" s="1"/>
  <c r="M8" i="33"/>
  <c r="R8" i="33" s="1"/>
  <c r="W8" i="33" s="1"/>
  <c r="AB8" i="33" s="1"/>
  <c r="K8" i="33"/>
  <c r="P8" i="33" s="1"/>
  <c r="U8" i="33" s="1"/>
  <c r="Z8" i="33" s="1"/>
  <c r="G8" i="33"/>
  <c r="EJ18" i="33" l="1"/>
  <c r="DL18" i="33"/>
  <c r="DN18" i="33"/>
  <c r="EH18" i="33"/>
  <c r="EI18" i="33" s="1"/>
  <c r="E15" i="33"/>
  <c r="F15" i="33" s="1"/>
  <c r="E14" i="33"/>
  <c r="F14" i="33" s="1"/>
  <c r="E12" i="33"/>
  <c r="F12" i="33" s="1"/>
  <c r="E13" i="33"/>
  <c r="F13" i="33" s="1"/>
  <c r="E16" i="33"/>
  <c r="F16" i="33" s="1"/>
  <c r="G16" i="33"/>
  <c r="G13" i="33"/>
  <c r="E10" i="33"/>
  <c r="F10" i="33" s="1"/>
  <c r="EK12" i="33"/>
  <c r="EK14" i="33"/>
  <c r="EK15" i="33"/>
  <c r="EK16" i="33"/>
  <c r="EK13" i="33"/>
  <c r="G10" i="33"/>
  <c r="K14" i="33"/>
  <c r="M14" i="33" s="1"/>
  <c r="K16" i="33"/>
  <c r="M16" i="33" s="1"/>
  <c r="K13" i="33"/>
  <c r="M13" i="33" s="1"/>
  <c r="K15" i="33"/>
  <c r="M15" i="33" s="1"/>
  <c r="DM13" i="33"/>
  <c r="DM15" i="33"/>
  <c r="K12" i="33"/>
  <c r="M12" i="33" s="1"/>
  <c r="K17" i="33"/>
  <c r="M17" i="33" s="1"/>
  <c r="G15" i="33"/>
  <c r="DM10" i="33"/>
  <c r="R12" i="33"/>
  <c r="BV12" i="33"/>
  <c r="BV10" i="33"/>
  <c r="S16" i="33"/>
  <c r="BV16" i="33"/>
  <c r="DM17" i="33"/>
  <c r="S12" i="33"/>
  <c r="S14" i="33"/>
  <c r="BW16" i="33"/>
  <c r="N17" i="33"/>
  <c r="R10" i="33"/>
  <c r="W10" i="33"/>
  <c r="BW12" i="33"/>
  <c r="N13" i="33"/>
  <c r="R13" i="33"/>
  <c r="W13" i="33"/>
  <c r="BV13" i="33"/>
  <c r="BW14" i="33"/>
  <c r="N15" i="33"/>
  <c r="R15" i="33"/>
  <c r="W15" i="33"/>
  <c r="BV15" i="33"/>
  <c r="AE8" i="33"/>
  <c r="AJ8" i="33"/>
  <c r="AO8" i="33" s="1"/>
  <c r="AT8" i="33" s="1"/>
  <c r="AY8" i="33" s="1"/>
  <c r="BB8" i="33" s="1"/>
  <c r="BE8" i="33" s="1"/>
  <c r="BH8" i="33" s="1"/>
  <c r="BK8" i="33" s="1"/>
  <c r="BN8" i="33" s="1"/>
  <c r="BQ8" i="33" s="1"/>
  <c r="BT8" i="33" s="1"/>
  <c r="BY8" i="33" s="1"/>
  <c r="CB8" i="33" s="1"/>
  <c r="CE8" i="33" s="1"/>
  <c r="CH8" i="33" s="1"/>
  <c r="CK8" i="33" s="1"/>
  <c r="CN8" i="33" s="1"/>
  <c r="CQ8" i="33" s="1"/>
  <c r="CT8" i="33" s="1"/>
  <c r="CW8" i="33" s="1"/>
  <c r="CZ8" i="33" s="1"/>
  <c r="DC8" i="33" s="1"/>
  <c r="DF8" i="33" s="1"/>
  <c r="DI8" i="33" s="1"/>
  <c r="DM8" i="33" s="1"/>
  <c r="DP8" i="33" s="1"/>
  <c r="DS8" i="33" s="1"/>
  <c r="DV8" i="33" s="1"/>
  <c r="DY8" i="33" s="1"/>
  <c r="EB8" i="33" s="1"/>
  <c r="EE8" i="33" s="1"/>
  <c r="EI8" i="33" s="1"/>
  <c r="AK8" i="33"/>
  <c r="AP8" i="33" s="1"/>
  <c r="AU8" i="33" s="1"/>
  <c r="AZ8" i="33" s="1"/>
  <c r="BC8" i="33" s="1"/>
  <c r="AF8" i="33"/>
  <c r="AG8" i="33"/>
  <c r="AL8" i="33"/>
  <c r="AQ8" i="33" s="1"/>
  <c r="R17" i="33"/>
  <c r="BV17" i="33"/>
  <c r="N12" i="33"/>
  <c r="DM12" i="33"/>
  <c r="S13" i="33"/>
  <c r="BW13" i="33"/>
  <c r="N14" i="33"/>
  <c r="R14" i="33"/>
  <c r="BV14" i="33"/>
  <c r="DM14" i="33"/>
  <c r="S15" i="33"/>
  <c r="BW15" i="33"/>
  <c r="N16" i="33"/>
  <c r="R16" i="33"/>
  <c r="DM16" i="33"/>
  <c r="S17" i="33"/>
  <c r="BW17" i="33"/>
  <c r="S10" i="33"/>
  <c r="BW10" i="33"/>
  <c r="H10" i="33" l="1"/>
  <c r="I10" i="33"/>
  <c r="H12" i="33"/>
  <c r="H14" i="33"/>
  <c r="I14" i="33"/>
  <c r="I12" i="33"/>
  <c r="H17" i="33"/>
  <c r="H13" i="33"/>
  <c r="I16" i="33"/>
  <c r="I15" i="33"/>
  <c r="H16" i="33"/>
  <c r="I13" i="33"/>
  <c r="H15" i="33"/>
  <c r="I17" i="33"/>
  <c r="BI8" i="33"/>
  <c r="BL8" i="33" s="1"/>
  <c r="BF8" i="33"/>
  <c r="BV8" i="33"/>
  <c r="AV8" i="33"/>
  <c r="BR8" i="33" l="1"/>
  <c r="BU8" i="33" s="1"/>
  <c r="BZ8" i="33" s="1"/>
  <c r="CC8" i="33" s="1"/>
  <c r="CF8" i="33" s="1"/>
  <c r="CI8" i="33" s="1"/>
  <c r="CL8" i="33" s="1"/>
  <c r="CO8" i="33" s="1"/>
  <c r="CR8" i="33" s="1"/>
  <c r="CU8" i="33" s="1"/>
  <c r="CX8" i="33" s="1"/>
  <c r="DA8" i="33" s="1"/>
  <c r="DD8" i="33" s="1"/>
  <c r="DG8" i="33" s="1"/>
  <c r="DJ8" i="33" s="1"/>
  <c r="DN8" i="33" s="1"/>
  <c r="DQ8" i="33" s="1"/>
  <c r="DT8" i="33" s="1"/>
  <c r="DW8" i="33" s="1"/>
  <c r="DZ8" i="33" s="1"/>
  <c r="EC8" i="33" s="1"/>
  <c r="EF8" i="33" s="1"/>
  <c r="EJ8" i="33" s="1"/>
  <c r="BO8" i="33"/>
  <c r="L14" i="23" l="1"/>
  <c r="L16" i="23"/>
  <c r="L9" i="23"/>
  <c r="L15" i="23"/>
  <c r="L17" i="23"/>
  <c r="L21" i="23"/>
  <c r="L23" i="23"/>
  <c r="L24" i="23"/>
  <c r="L34" i="23"/>
  <c r="L35" i="23"/>
  <c r="L42" i="23"/>
  <c r="L43" i="23"/>
  <c r="L47" i="23"/>
  <c r="L50" i="23"/>
  <c r="L51" i="23"/>
  <c r="L56" i="23"/>
  <c r="L64" i="23"/>
  <c r="L67" i="23"/>
  <c r="L69" i="23"/>
  <c r="L71" i="23"/>
  <c r="L73" i="23"/>
  <c r="L75" i="23"/>
  <c r="D25" i="23"/>
  <c r="D45" i="23"/>
  <c r="D19" i="23"/>
  <c r="C24" i="23"/>
  <c r="C25" i="23"/>
  <c r="E27" i="23"/>
  <c r="C32" i="23"/>
  <c r="C37" i="23"/>
  <c r="D39" i="23"/>
  <c r="D44" i="23"/>
  <c r="C50" i="23"/>
  <c r="C52" i="23"/>
  <c r="C53" i="23"/>
  <c r="C56" i="23"/>
  <c r="C57" i="23"/>
  <c r="C66" i="23"/>
  <c r="F67" i="23"/>
  <c r="C70" i="23"/>
  <c r="C72" i="23"/>
  <c r="D79" i="23"/>
  <c r="L11" i="23"/>
  <c r="L28" i="23"/>
  <c r="L39" i="23"/>
  <c r="L40" i="23"/>
  <c r="L41" i="23"/>
  <c r="L54" i="23"/>
  <c r="L55" i="23"/>
  <c r="L60" i="23"/>
  <c r="L61" i="23"/>
  <c r="L77" i="23"/>
  <c r="L19" i="23"/>
  <c r="L27" i="23"/>
  <c r="L79" i="23"/>
  <c r="L8" i="23"/>
  <c r="E80" i="29"/>
  <c r="C80" i="29"/>
  <c r="D80" i="29" s="1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6" i="29"/>
  <c r="L22" i="23"/>
  <c r="L65" i="23"/>
  <c r="O46" i="23"/>
  <c r="G46" i="23"/>
  <c r="N68" i="23"/>
  <c r="M68" i="23"/>
  <c r="L68" i="23"/>
  <c r="K68" i="23"/>
  <c r="F68" i="23"/>
  <c r="E68" i="23"/>
  <c r="D68" i="23"/>
  <c r="C68" i="23"/>
  <c r="N57" i="23"/>
  <c r="M57" i="23"/>
  <c r="L57" i="23"/>
  <c r="K57" i="23"/>
  <c r="F57" i="23"/>
  <c r="E57" i="23"/>
  <c r="N48" i="23"/>
  <c r="M48" i="23"/>
  <c r="L48" i="23"/>
  <c r="K48" i="23"/>
  <c r="F48" i="23"/>
  <c r="E48" i="23"/>
  <c r="D48" i="23"/>
  <c r="C48" i="23"/>
  <c r="N47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G45" i="23"/>
  <c r="G73" i="23"/>
  <c r="P43" i="23"/>
  <c r="H43" i="23"/>
  <c r="G43" i="23"/>
  <c r="G80" i="23" s="1"/>
  <c r="G77" i="23"/>
  <c r="G74" i="23"/>
  <c r="G58" i="23"/>
  <c r="G52" i="23"/>
  <c r="G42" i="23"/>
  <c r="G76" i="23"/>
  <c r="G54" i="23"/>
  <c r="P67" i="23"/>
  <c r="H67" i="23"/>
  <c r="G67" i="23"/>
  <c r="G59" i="23"/>
  <c r="G78" i="23"/>
  <c r="O61" i="23"/>
  <c r="O80" i="23" s="1"/>
  <c r="G61" i="23"/>
  <c r="G53" i="23"/>
  <c r="G70" i="23"/>
  <c r="G62" i="23"/>
  <c r="G63" i="23"/>
  <c r="G75" i="23"/>
  <c r="G51" i="23"/>
  <c r="G66" i="23"/>
  <c r="G56" i="23"/>
  <c r="G71" i="23"/>
  <c r="G55" i="23"/>
  <c r="G44" i="23"/>
  <c r="EE82" i="28"/>
  <c r="EB82" i="28"/>
  <c r="EA82" i="28"/>
  <c r="DY82" i="28"/>
  <c r="DZ82" i="28" s="1"/>
  <c r="DX82" i="28"/>
  <c r="DV82" i="28"/>
  <c r="DW82" i="28" s="1"/>
  <c r="DU82" i="28"/>
  <c r="DS82" i="28"/>
  <c r="DT82" i="28" s="1"/>
  <c r="DR82" i="28"/>
  <c r="DP82" i="28"/>
  <c r="DQ82" i="28" s="1"/>
  <c r="DO82" i="28"/>
  <c r="DM82" i="28"/>
  <c r="DN82" i="28" s="1"/>
  <c r="DJ82" i="28"/>
  <c r="DK82" i="28" s="1"/>
  <c r="DF82" i="28"/>
  <c r="DE82" i="28"/>
  <c r="DC82" i="28"/>
  <c r="DD82" i="28" s="1"/>
  <c r="DB82" i="28"/>
  <c r="CZ82" i="28"/>
  <c r="DA82" i="28" s="1"/>
  <c r="CY82" i="28"/>
  <c r="CW82" i="28"/>
  <c r="CX82" i="28" s="1"/>
  <c r="CV82" i="28"/>
  <c r="CT82" i="28"/>
  <c r="CU82" i="28" s="1"/>
  <c r="CS82" i="28"/>
  <c r="CQ82" i="28"/>
  <c r="CR82" i="28" s="1"/>
  <c r="CP82" i="28"/>
  <c r="CN82" i="28"/>
  <c r="CO82" i="28" s="1"/>
  <c r="CM82" i="28"/>
  <c r="CK82" i="28"/>
  <c r="CL82" i="28" s="1"/>
  <c r="CJ82" i="28"/>
  <c r="CH82" i="28"/>
  <c r="CI82" i="28" s="1"/>
  <c r="CE82" i="28"/>
  <c r="CF82" i="28" s="1"/>
  <c r="CD82" i="28"/>
  <c r="CB82" i="28"/>
  <c r="CC82" i="28" s="1"/>
  <c r="CA82" i="28"/>
  <c r="BY82" i="28"/>
  <c r="BZ82" i="28" s="1"/>
  <c r="BX82" i="28"/>
  <c r="BV82" i="28"/>
  <c r="BW82" i="28" s="1"/>
  <c r="BU82" i="28"/>
  <c r="BS82" i="28"/>
  <c r="BT82" i="28" s="1"/>
  <c r="BK82" i="28"/>
  <c r="BL82" i="28" s="1"/>
  <c r="BH82" i="28"/>
  <c r="BI82" i="28" s="1"/>
  <c r="BG82" i="28"/>
  <c r="BE82" i="28"/>
  <c r="BF82" i="28" s="1"/>
  <c r="BB82" i="28"/>
  <c r="BC82" i="28" s="1"/>
  <c r="BA82" i="28"/>
  <c r="AY82" i="28"/>
  <c r="AZ82" i="28" s="1"/>
  <c r="AX82" i="28"/>
  <c r="AV82" i="28"/>
  <c r="AW82" i="28" s="1"/>
  <c r="AS82" i="28"/>
  <c r="AT82" i="28" s="1"/>
  <c r="AP82" i="28"/>
  <c r="AN82" i="28"/>
  <c r="AO82" i="28" s="1"/>
  <c r="AK82" i="28"/>
  <c r="AI82" i="28"/>
  <c r="AJ82" i="28" s="1"/>
  <c r="AL82" i="28" s="1"/>
  <c r="AF82" i="28"/>
  <c r="AD82" i="28"/>
  <c r="AE82" i="28" s="1"/>
  <c r="AA82" i="28"/>
  <c r="Y82" i="28"/>
  <c r="V82" i="28"/>
  <c r="T82" i="28"/>
  <c r="D82" i="28"/>
  <c r="C82" i="28"/>
  <c r="EC81" i="28"/>
  <c r="DZ81" i="28"/>
  <c r="DW81" i="28"/>
  <c r="DT81" i="28"/>
  <c r="DQ81" i="28"/>
  <c r="DN81" i="28"/>
  <c r="DK81" i="28"/>
  <c r="DI81" i="28"/>
  <c r="G81" i="28" s="1"/>
  <c r="DG81" i="28"/>
  <c r="DD81" i="28"/>
  <c r="DA81" i="28"/>
  <c r="CX81" i="28"/>
  <c r="CU81" i="28"/>
  <c r="CR81" i="28"/>
  <c r="CO81" i="28"/>
  <c r="CL81" i="28"/>
  <c r="CI81" i="28"/>
  <c r="CF81" i="28"/>
  <c r="CC81" i="28"/>
  <c r="BZ81" i="28"/>
  <c r="BW81" i="28"/>
  <c r="BT81" i="28"/>
  <c r="BP81" i="28"/>
  <c r="BN81" i="28"/>
  <c r="BO81" i="28" s="1"/>
  <c r="BL81" i="28"/>
  <c r="BI81" i="28"/>
  <c r="BF81" i="28"/>
  <c r="BC81" i="28"/>
  <c r="AZ81" i="28"/>
  <c r="AW81" i="28"/>
  <c r="AT81" i="28"/>
  <c r="AR81" i="28"/>
  <c r="AO81" i="28"/>
  <c r="AQ81" i="28" s="1"/>
  <c r="AM81" i="28"/>
  <c r="AJ81" i="28"/>
  <c r="AL81" i="28" s="1"/>
  <c r="AH81" i="28"/>
  <c r="AE81" i="28"/>
  <c r="AG81" i="28" s="1"/>
  <c r="AC81" i="28"/>
  <c r="Z81" i="28"/>
  <c r="AB81" i="28" s="1"/>
  <c r="X81" i="28"/>
  <c r="U81" i="28"/>
  <c r="W81" i="28" s="1"/>
  <c r="Q81" i="28"/>
  <c r="O81" i="28"/>
  <c r="P81" i="28"/>
  <c r="L81" i="28"/>
  <c r="J81" i="28"/>
  <c r="K81" i="28" s="1"/>
  <c r="EC80" i="28"/>
  <c r="EF80" i="28" s="1"/>
  <c r="DZ80" i="28"/>
  <c r="DW80" i="28"/>
  <c r="DT80" i="28"/>
  <c r="DQ80" i="28"/>
  <c r="DN80" i="28"/>
  <c r="DK80" i="28"/>
  <c r="DI80" i="28"/>
  <c r="G80" i="28" s="1"/>
  <c r="DG80" i="28"/>
  <c r="DH80" i="28" s="1"/>
  <c r="DD80" i="28"/>
  <c r="DA80" i="28"/>
  <c r="CX80" i="28"/>
  <c r="CU80" i="28"/>
  <c r="CR80" i="28"/>
  <c r="CO80" i="28"/>
  <c r="CL80" i="28"/>
  <c r="CI80" i="28"/>
  <c r="CF80" i="28"/>
  <c r="CC80" i="28"/>
  <c r="BZ80" i="28"/>
  <c r="BW80" i="28"/>
  <c r="BT80" i="28"/>
  <c r="BP80" i="28"/>
  <c r="BN80" i="28"/>
  <c r="BO80" i="28" s="1"/>
  <c r="BL80" i="28"/>
  <c r="BI80" i="28"/>
  <c r="BF80" i="28"/>
  <c r="BC80" i="28"/>
  <c r="AZ80" i="28"/>
  <c r="AW80" i="28"/>
  <c r="AT80" i="28"/>
  <c r="AR80" i="28"/>
  <c r="AO80" i="28"/>
  <c r="AQ80" i="28" s="1"/>
  <c r="AM80" i="28"/>
  <c r="AJ80" i="28"/>
  <c r="AL80" i="28" s="1"/>
  <c r="AH80" i="28"/>
  <c r="AE80" i="28"/>
  <c r="AG80" i="28" s="1"/>
  <c r="AC80" i="28"/>
  <c r="Z80" i="28"/>
  <c r="AB80" i="28" s="1"/>
  <c r="X80" i="28"/>
  <c r="U80" i="28"/>
  <c r="W80" i="28" s="1"/>
  <c r="Q80" i="28"/>
  <c r="S80" i="28" s="1"/>
  <c r="O80" i="28"/>
  <c r="P80" i="28" s="1"/>
  <c r="L80" i="28"/>
  <c r="J80" i="28"/>
  <c r="K80" i="28" s="1"/>
  <c r="EC79" i="28"/>
  <c r="ED79" i="28" s="1"/>
  <c r="DZ79" i="28"/>
  <c r="DW79" i="28"/>
  <c r="DT79" i="28"/>
  <c r="DQ79" i="28"/>
  <c r="DN79" i="28"/>
  <c r="DK79" i="28"/>
  <c r="DI79" i="28"/>
  <c r="G79" i="28" s="1"/>
  <c r="DG79" i="28"/>
  <c r="DD79" i="28"/>
  <c r="DA79" i="28"/>
  <c r="CX79" i="28"/>
  <c r="CU79" i="28"/>
  <c r="CR79" i="28"/>
  <c r="CO79" i="28"/>
  <c r="CL79" i="28"/>
  <c r="CI79" i="28"/>
  <c r="CF79" i="28"/>
  <c r="CC79" i="28"/>
  <c r="BZ79" i="28"/>
  <c r="BW79" i="28"/>
  <c r="BT79" i="28"/>
  <c r="BP79" i="28"/>
  <c r="BN79" i="28"/>
  <c r="BO79" i="28" s="1"/>
  <c r="BL79" i="28"/>
  <c r="BI79" i="28"/>
  <c r="BF79" i="28"/>
  <c r="BC79" i="28"/>
  <c r="AZ79" i="28"/>
  <c r="AW79" i="28"/>
  <c r="AT79" i="28"/>
  <c r="AR79" i="28"/>
  <c r="AO79" i="28"/>
  <c r="AQ79" i="28" s="1"/>
  <c r="AM79" i="28"/>
  <c r="AJ79" i="28"/>
  <c r="AL79" i="28" s="1"/>
  <c r="AH79" i="28"/>
  <c r="AE79" i="28"/>
  <c r="AG79" i="28" s="1"/>
  <c r="AC79" i="28"/>
  <c r="Z79" i="28"/>
  <c r="AB79" i="28" s="1"/>
  <c r="X79" i="28"/>
  <c r="U79" i="28"/>
  <c r="W79" i="28" s="1"/>
  <c r="Q79" i="28"/>
  <c r="O79" i="28"/>
  <c r="P79" i="28" s="1"/>
  <c r="L79" i="28"/>
  <c r="J79" i="28"/>
  <c r="K79" i="28" s="1"/>
  <c r="EC78" i="28"/>
  <c r="DZ78" i="28"/>
  <c r="DW78" i="28"/>
  <c r="DT78" i="28"/>
  <c r="DQ78" i="28"/>
  <c r="DN78" i="28"/>
  <c r="DK78" i="28"/>
  <c r="DI78" i="28"/>
  <c r="G78" i="28" s="1"/>
  <c r="DG78" i="28"/>
  <c r="DH78" i="28" s="1"/>
  <c r="DD78" i="28"/>
  <c r="DA78" i="28"/>
  <c r="CX78" i="28"/>
  <c r="CU78" i="28"/>
  <c r="CR78" i="28"/>
  <c r="CO78" i="28"/>
  <c r="CL78" i="28"/>
  <c r="CI78" i="28"/>
  <c r="CF78" i="28"/>
  <c r="CC78" i="28"/>
  <c r="BZ78" i="28"/>
  <c r="BW78" i="28"/>
  <c r="BT78" i="28"/>
  <c r="BP78" i="28"/>
  <c r="BN78" i="28"/>
  <c r="BO78" i="28" s="1"/>
  <c r="BL78" i="28"/>
  <c r="BI78" i="28"/>
  <c r="BF78" i="28"/>
  <c r="BC78" i="28"/>
  <c r="AZ78" i="28"/>
  <c r="AW78" i="28"/>
  <c r="AT78" i="28"/>
  <c r="AR78" i="28"/>
  <c r="AO78" i="28"/>
  <c r="AQ78" i="28" s="1"/>
  <c r="AM78" i="28"/>
  <c r="AJ78" i="28"/>
  <c r="AL78" i="28" s="1"/>
  <c r="AH78" i="28"/>
  <c r="AE78" i="28"/>
  <c r="AG78" i="28" s="1"/>
  <c r="AC78" i="28"/>
  <c r="Z78" i="28"/>
  <c r="AB78" i="28" s="1"/>
  <c r="X78" i="28"/>
  <c r="U78" i="28"/>
  <c r="W78" i="28" s="1"/>
  <c r="Q78" i="28"/>
  <c r="S78" i="28" s="1"/>
  <c r="O78" i="28"/>
  <c r="L78" i="28"/>
  <c r="J78" i="28"/>
  <c r="K78" i="28" s="1"/>
  <c r="EC77" i="28"/>
  <c r="EF77" i="28"/>
  <c r="DZ77" i="28"/>
  <c r="DW77" i="28"/>
  <c r="DT77" i="28"/>
  <c r="DQ77" i="28"/>
  <c r="DN77" i="28"/>
  <c r="DK77" i="28"/>
  <c r="DI77" i="28"/>
  <c r="G77" i="28" s="1"/>
  <c r="H77" i="28" s="1"/>
  <c r="DG77" i="28"/>
  <c r="E77" i="28" s="1"/>
  <c r="F77" i="28" s="1"/>
  <c r="DD77" i="28"/>
  <c r="DA77" i="28"/>
  <c r="CX77" i="28"/>
  <c r="CU77" i="28"/>
  <c r="CR77" i="28"/>
  <c r="CO77" i="28"/>
  <c r="CL77" i="28"/>
  <c r="CI77" i="28"/>
  <c r="CF77" i="28"/>
  <c r="CC77" i="28"/>
  <c r="BZ77" i="28"/>
  <c r="BW77" i="28"/>
  <c r="BT77" i="28"/>
  <c r="BP77" i="28"/>
  <c r="BN77" i="28"/>
  <c r="BL77" i="28"/>
  <c r="BI77" i="28"/>
  <c r="BF77" i="28"/>
  <c r="BC77" i="28"/>
  <c r="AZ77" i="28"/>
  <c r="AW77" i="28"/>
  <c r="AT77" i="28"/>
  <c r="AR77" i="28"/>
  <c r="AO77" i="28"/>
  <c r="AQ77" i="28" s="1"/>
  <c r="AM77" i="28"/>
  <c r="AJ77" i="28"/>
  <c r="AL77" i="28" s="1"/>
  <c r="AH77" i="28"/>
  <c r="AE77" i="28"/>
  <c r="AG77" i="28" s="1"/>
  <c r="AC77" i="28"/>
  <c r="Z77" i="28"/>
  <c r="AB77" i="28" s="1"/>
  <c r="X77" i="28"/>
  <c r="U77" i="28"/>
  <c r="W77" i="28" s="1"/>
  <c r="Q77" i="28"/>
  <c r="O77" i="28"/>
  <c r="L77" i="28"/>
  <c r="J77" i="28"/>
  <c r="EC76" i="28"/>
  <c r="EF76" i="28" s="1"/>
  <c r="DZ76" i="28"/>
  <c r="DW76" i="28"/>
  <c r="DT76" i="28"/>
  <c r="DQ76" i="28"/>
  <c r="DN76" i="28"/>
  <c r="DK76" i="28"/>
  <c r="DI76" i="28"/>
  <c r="G76" i="28" s="1"/>
  <c r="DG76" i="28"/>
  <c r="DH76" i="28" s="1"/>
  <c r="DD76" i="28"/>
  <c r="DA76" i="28"/>
  <c r="CX76" i="28"/>
  <c r="CU76" i="28"/>
  <c r="CR76" i="28"/>
  <c r="CO76" i="28"/>
  <c r="CL76" i="28"/>
  <c r="CI76" i="28"/>
  <c r="CF76" i="28"/>
  <c r="CC76" i="28"/>
  <c r="BZ76" i="28"/>
  <c r="BW76" i="28"/>
  <c r="BT76" i="28"/>
  <c r="BP76" i="28"/>
  <c r="BN76" i="28"/>
  <c r="BL76" i="28"/>
  <c r="BI76" i="28"/>
  <c r="BF76" i="28"/>
  <c r="BC76" i="28"/>
  <c r="AZ76" i="28"/>
  <c r="AW76" i="28"/>
  <c r="AT76" i="28"/>
  <c r="AR76" i="28"/>
  <c r="AO76" i="28"/>
  <c r="AQ76" i="28"/>
  <c r="AM76" i="28"/>
  <c r="AJ76" i="28"/>
  <c r="AL76" i="28"/>
  <c r="AH76" i="28"/>
  <c r="AE76" i="28"/>
  <c r="AG76" i="28"/>
  <c r="AC76" i="28"/>
  <c r="Z76" i="28"/>
  <c r="AB76" i="28"/>
  <c r="X76" i="28"/>
  <c r="U76" i="28"/>
  <c r="W76" i="28"/>
  <c r="Q76" i="28"/>
  <c r="O76" i="28"/>
  <c r="P76" i="28"/>
  <c r="L76" i="28"/>
  <c r="J76" i="28"/>
  <c r="EC75" i="28"/>
  <c r="DZ75" i="28"/>
  <c r="DW75" i="28"/>
  <c r="DT75" i="28"/>
  <c r="DQ75" i="28"/>
  <c r="DN75" i="28"/>
  <c r="DK75" i="28"/>
  <c r="DI75" i="28"/>
  <c r="G75" i="28" s="1"/>
  <c r="DG75" i="28"/>
  <c r="DH75" i="28" s="1"/>
  <c r="DD75" i="28"/>
  <c r="DA75" i="28"/>
  <c r="CX75" i="28"/>
  <c r="CU75" i="28"/>
  <c r="CR75" i="28"/>
  <c r="CO75" i="28"/>
  <c r="CL75" i="28"/>
  <c r="CI75" i="28"/>
  <c r="CF75" i="28"/>
  <c r="CC75" i="28"/>
  <c r="BZ75" i="28"/>
  <c r="BW75" i="28"/>
  <c r="BT75" i="28"/>
  <c r="BP75" i="28"/>
  <c r="BN75" i="28"/>
  <c r="BO75" i="28" s="1"/>
  <c r="BL75" i="28"/>
  <c r="BI75" i="28"/>
  <c r="BF75" i="28"/>
  <c r="BC75" i="28"/>
  <c r="AZ75" i="28"/>
  <c r="AW75" i="28"/>
  <c r="AT75" i="28"/>
  <c r="AR75" i="28"/>
  <c r="AO75" i="28"/>
  <c r="AQ75" i="28" s="1"/>
  <c r="AM75" i="28"/>
  <c r="AJ75" i="28"/>
  <c r="AL75" i="28" s="1"/>
  <c r="AH75" i="28"/>
  <c r="AE75" i="28"/>
  <c r="AG75" i="28" s="1"/>
  <c r="AC75" i="28"/>
  <c r="Z75" i="28"/>
  <c r="AB75" i="28" s="1"/>
  <c r="X75" i="28"/>
  <c r="U75" i="28"/>
  <c r="W75" i="28" s="1"/>
  <c r="Q75" i="28"/>
  <c r="O75" i="28"/>
  <c r="P75" i="28" s="1"/>
  <c r="L75" i="28"/>
  <c r="J75" i="28"/>
  <c r="K75" i="28"/>
  <c r="EC74" i="28"/>
  <c r="DZ74" i="28"/>
  <c r="DW74" i="28"/>
  <c r="DT74" i="28"/>
  <c r="DQ74" i="28"/>
  <c r="DN74" i="28"/>
  <c r="DK74" i="28"/>
  <c r="DI74" i="28"/>
  <c r="G74" i="28" s="1"/>
  <c r="DG74" i="28"/>
  <c r="DH74" i="28" s="1"/>
  <c r="DD74" i="28"/>
  <c r="DA74" i="28"/>
  <c r="CX74" i="28"/>
  <c r="CU74" i="28"/>
  <c r="CR74" i="28"/>
  <c r="CO74" i="28"/>
  <c r="CL74" i="28"/>
  <c r="CI74" i="28"/>
  <c r="CF74" i="28"/>
  <c r="CC74" i="28"/>
  <c r="BZ74" i="28"/>
  <c r="BW74" i="28"/>
  <c r="BT74" i="28"/>
  <c r="BP74" i="28"/>
  <c r="BN74" i="28"/>
  <c r="BO74" i="28" s="1"/>
  <c r="BL74" i="28"/>
  <c r="BI74" i="28"/>
  <c r="BF74" i="28"/>
  <c r="BC74" i="28"/>
  <c r="AZ74" i="28"/>
  <c r="AW74" i="28"/>
  <c r="AT74" i="28"/>
  <c r="AR74" i="28"/>
  <c r="AO74" i="28"/>
  <c r="AQ74" i="28" s="1"/>
  <c r="AM74" i="28"/>
  <c r="AJ74" i="28"/>
  <c r="AL74" i="28" s="1"/>
  <c r="AH74" i="28"/>
  <c r="AE74" i="28"/>
  <c r="AG74" i="28" s="1"/>
  <c r="AC74" i="28"/>
  <c r="Z74" i="28"/>
  <c r="AB74" i="28" s="1"/>
  <c r="X74" i="28"/>
  <c r="U74" i="28"/>
  <c r="W74" i="28" s="1"/>
  <c r="Q74" i="28"/>
  <c r="S74" i="28" s="1"/>
  <c r="O74" i="28"/>
  <c r="L74" i="28"/>
  <c r="J74" i="28"/>
  <c r="K74" i="28" s="1"/>
  <c r="EC73" i="28"/>
  <c r="EF73" i="28" s="1"/>
  <c r="DZ73" i="28"/>
  <c r="DW73" i="28"/>
  <c r="DT73" i="28"/>
  <c r="DQ73" i="28"/>
  <c r="DN73" i="28"/>
  <c r="DK73" i="28"/>
  <c r="DI73" i="28"/>
  <c r="G73" i="28" s="1"/>
  <c r="DG73" i="28"/>
  <c r="DD73" i="28"/>
  <c r="DA73" i="28"/>
  <c r="CX73" i="28"/>
  <c r="CU73" i="28"/>
  <c r="CR73" i="28"/>
  <c r="CO73" i="28"/>
  <c r="CL73" i="28"/>
  <c r="CI73" i="28"/>
  <c r="CF73" i="28"/>
  <c r="CC73" i="28"/>
  <c r="BZ73" i="28"/>
  <c r="BW73" i="28"/>
  <c r="BT73" i="28"/>
  <c r="BP73" i="28"/>
  <c r="BN73" i="28"/>
  <c r="BL73" i="28"/>
  <c r="BI73" i="28"/>
  <c r="BF73" i="28"/>
  <c r="BC73" i="28"/>
  <c r="AZ73" i="28"/>
  <c r="AW73" i="28"/>
  <c r="AT73" i="28"/>
  <c r="AR73" i="28"/>
  <c r="AO73" i="28"/>
  <c r="AQ73" i="28" s="1"/>
  <c r="AM73" i="28"/>
  <c r="AJ73" i="28"/>
  <c r="AL73" i="28" s="1"/>
  <c r="AH73" i="28"/>
  <c r="AE73" i="28"/>
  <c r="AG73" i="28" s="1"/>
  <c r="AC73" i="28"/>
  <c r="Z73" i="28"/>
  <c r="AB73" i="28" s="1"/>
  <c r="X73" i="28"/>
  <c r="U73" i="28"/>
  <c r="W73" i="28" s="1"/>
  <c r="Q73" i="28"/>
  <c r="O73" i="28"/>
  <c r="P73" i="28" s="1"/>
  <c r="L73" i="28"/>
  <c r="J73" i="28"/>
  <c r="EC72" i="28"/>
  <c r="EF72" i="28" s="1"/>
  <c r="DZ72" i="28"/>
  <c r="DW72" i="28"/>
  <c r="DT72" i="28"/>
  <c r="DQ72" i="28"/>
  <c r="DN72" i="28"/>
  <c r="DK72" i="28"/>
  <c r="DI72" i="28"/>
  <c r="G72" i="28" s="1"/>
  <c r="DG72" i="28"/>
  <c r="DH72" i="28" s="1"/>
  <c r="DD72" i="28"/>
  <c r="DA72" i="28"/>
  <c r="CX72" i="28"/>
  <c r="CU72" i="28"/>
  <c r="CR72" i="28"/>
  <c r="CO72" i="28"/>
  <c r="CL72" i="28"/>
  <c r="CI72" i="28"/>
  <c r="CF72" i="28"/>
  <c r="CC72" i="28"/>
  <c r="BZ72" i="28"/>
  <c r="BW72" i="28"/>
  <c r="BT72" i="28"/>
  <c r="BP72" i="28"/>
  <c r="BN72" i="28"/>
  <c r="BL72" i="28"/>
  <c r="BI72" i="28"/>
  <c r="BF72" i="28"/>
  <c r="BC72" i="28"/>
  <c r="AZ72" i="28"/>
  <c r="AW72" i="28"/>
  <c r="AT72" i="28"/>
  <c r="AR72" i="28"/>
  <c r="AO72" i="28"/>
  <c r="AQ72" i="28" s="1"/>
  <c r="AM72" i="28"/>
  <c r="AJ72" i="28"/>
  <c r="AL72" i="28" s="1"/>
  <c r="AH72" i="28"/>
  <c r="AE72" i="28"/>
  <c r="AG72" i="28" s="1"/>
  <c r="AC72" i="28"/>
  <c r="Z72" i="28"/>
  <c r="AB72" i="28" s="1"/>
  <c r="X72" i="28"/>
  <c r="U72" i="28"/>
  <c r="W72" i="28" s="1"/>
  <c r="Q72" i="28"/>
  <c r="S72" i="28" s="1"/>
  <c r="O72" i="28"/>
  <c r="P72" i="28"/>
  <c r="L72" i="28"/>
  <c r="J72" i="28"/>
  <c r="K72" i="28" s="1"/>
  <c r="M72" i="28" s="1"/>
  <c r="EC71" i="28"/>
  <c r="DZ71" i="28"/>
  <c r="DW71" i="28"/>
  <c r="DT71" i="28"/>
  <c r="DQ71" i="28"/>
  <c r="DN71" i="28"/>
  <c r="DK71" i="28"/>
  <c r="DI71" i="28"/>
  <c r="G71" i="28" s="1"/>
  <c r="DG71" i="28"/>
  <c r="DH71" i="28" s="1"/>
  <c r="DD71" i="28"/>
  <c r="DA71" i="28"/>
  <c r="CX71" i="28"/>
  <c r="CU71" i="28"/>
  <c r="CR71" i="28"/>
  <c r="CO71" i="28"/>
  <c r="CL71" i="28"/>
  <c r="CI71" i="28"/>
  <c r="CF71" i="28"/>
  <c r="CC71" i="28"/>
  <c r="BZ71" i="28"/>
  <c r="BW71" i="28"/>
  <c r="BT71" i="28"/>
  <c r="BP71" i="28"/>
  <c r="BN71" i="28"/>
  <c r="BO71" i="28" s="1"/>
  <c r="BL71" i="28"/>
  <c r="BI71" i="28"/>
  <c r="BF71" i="28"/>
  <c r="BC71" i="28"/>
  <c r="AZ71" i="28"/>
  <c r="AW71" i="28"/>
  <c r="AT71" i="28"/>
  <c r="AR71" i="28"/>
  <c r="AO71" i="28"/>
  <c r="AQ71" i="28" s="1"/>
  <c r="AM71" i="28"/>
  <c r="AJ71" i="28"/>
  <c r="AL71" i="28" s="1"/>
  <c r="AH71" i="28"/>
  <c r="AE71" i="28"/>
  <c r="AG71" i="28" s="1"/>
  <c r="AC71" i="28"/>
  <c r="Z71" i="28"/>
  <c r="AB71" i="28" s="1"/>
  <c r="X71" i="28"/>
  <c r="U71" i="28"/>
  <c r="W71" i="28" s="1"/>
  <c r="Q71" i="28"/>
  <c r="O71" i="28"/>
  <c r="P71" i="28" s="1"/>
  <c r="L71" i="28"/>
  <c r="J71" i="28"/>
  <c r="K71" i="28" s="1"/>
  <c r="EC70" i="28"/>
  <c r="EF70" i="28" s="1"/>
  <c r="DZ70" i="28"/>
  <c r="DW70" i="28"/>
  <c r="DT70" i="28"/>
  <c r="DQ70" i="28"/>
  <c r="DN70" i="28"/>
  <c r="DK70" i="28"/>
  <c r="DI70" i="28"/>
  <c r="G70" i="28" s="1"/>
  <c r="DG70" i="28"/>
  <c r="DD70" i="28"/>
  <c r="DA70" i="28"/>
  <c r="CX70" i="28"/>
  <c r="CU70" i="28"/>
  <c r="CR70" i="28"/>
  <c r="CO70" i="28"/>
  <c r="CL70" i="28"/>
  <c r="CI70" i="28"/>
  <c r="CF70" i="28"/>
  <c r="CC70" i="28"/>
  <c r="BZ70" i="28"/>
  <c r="BW70" i="28"/>
  <c r="BT70" i="28"/>
  <c r="BP70" i="28"/>
  <c r="BN70" i="28"/>
  <c r="BL70" i="28"/>
  <c r="BI70" i="28"/>
  <c r="BF70" i="28"/>
  <c r="BC70" i="28"/>
  <c r="AZ70" i="28"/>
  <c r="AW70" i="28"/>
  <c r="AT70" i="28"/>
  <c r="AR70" i="28"/>
  <c r="AO70" i="28"/>
  <c r="AQ70" i="28" s="1"/>
  <c r="AM70" i="28"/>
  <c r="AJ70" i="28"/>
  <c r="AL70" i="28" s="1"/>
  <c r="AH70" i="28"/>
  <c r="AE70" i="28"/>
  <c r="AG70" i="28" s="1"/>
  <c r="AC70" i="28"/>
  <c r="Z70" i="28"/>
  <c r="AB70" i="28" s="1"/>
  <c r="X70" i="28"/>
  <c r="U70" i="28"/>
  <c r="W70" i="28" s="1"/>
  <c r="Q70" i="28"/>
  <c r="O70" i="28"/>
  <c r="P70" i="28" s="1"/>
  <c r="R70" i="28" s="1"/>
  <c r="L70" i="28"/>
  <c r="J70" i="28"/>
  <c r="EC69" i="28"/>
  <c r="ED69" i="28" s="1"/>
  <c r="DZ69" i="28"/>
  <c r="DW69" i="28"/>
  <c r="DT69" i="28"/>
  <c r="DQ69" i="28"/>
  <c r="DN69" i="28"/>
  <c r="DK69" i="28"/>
  <c r="DI69" i="28"/>
  <c r="G69" i="28" s="1"/>
  <c r="DG69" i="28"/>
  <c r="DH69" i="28" s="1"/>
  <c r="DD69" i="28"/>
  <c r="DA69" i="28"/>
  <c r="CX69" i="28"/>
  <c r="CU69" i="28"/>
  <c r="CR69" i="28"/>
  <c r="CO69" i="28"/>
  <c r="CL69" i="28"/>
  <c r="CI69" i="28"/>
  <c r="CF69" i="28"/>
  <c r="CC69" i="28"/>
  <c r="BZ69" i="28"/>
  <c r="BW69" i="28"/>
  <c r="BT69" i="28"/>
  <c r="BP69" i="28"/>
  <c r="BN69" i="28"/>
  <c r="BL69" i="28"/>
  <c r="BI69" i="28"/>
  <c r="BF69" i="28"/>
  <c r="BC69" i="28"/>
  <c r="AZ69" i="28"/>
  <c r="AW69" i="28"/>
  <c r="AT69" i="28"/>
  <c r="AR69" i="28"/>
  <c r="AO69" i="28"/>
  <c r="AQ69" i="28" s="1"/>
  <c r="AM69" i="28"/>
  <c r="AL69" i="28"/>
  <c r="AJ69" i="28"/>
  <c r="AH69" i="28"/>
  <c r="AE69" i="28"/>
  <c r="AG69" i="28" s="1"/>
  <c r="AC69" i="28"/>
  <c r="Z69" i="28"/>
  <c r="AB69" i="28" s="1"/>
  <c r="X69" i="28"/>
  <c r="U69" i="28"/>
  <c r="W69" i="28" s="1"/>
  <c r="Q69" i="28"/>
  <c r="O69" i="28"/>
  <c r="P69" i="28" s="1"/>
  <c r="L69" i="28"/>
  <c r="J69" i="28"/>
  <c r="EC68" i="28"/>
  <c r="EF68" i="28" s="1"/>
  <c r="DZ68" i="28"/>
  <c r="DW68" i="28"/>
  <c r="DT68" i="28"/>
  <c r="DQ68" i="28"/>
  <c r="DN68" i="28"/>
  <c r="DK68" i="28"/>
  <c r="DI68" i="28"/>
  <c r="G68" i="28" s="1"/>
  <c r="DG68" i="28"/>
  <c r="DH68" i="28" s="1"/>
  <c r="DD68" i="28"/>
  <c r="DA68" i="28"/>
  <c r="CX68" i="28"/>
  <c r="CU68" i="28"/>
  <c r="CR68" i="28"/>
  <c r="CO68" i="28"/>
  <c r="CL68" i="28"/>
  <c r="CI68" i="28"/>
  <c r="CF68" i="28"/>
  <c r="CC68" i="28"/>
  <c r="BZ68" i="28"/>
  <c r="BW68" i="28"/>
  <c r="BT68" i="28"/>
  <c r="BP68" i="28"/>
  <c r="BN68" i="28"/>
  <c r="BO68" i="28" s="1"/>
  <c r="BL68" i="28"/>
  <c r="BI68" i="28"/>
  <c r="BF68" i="28"/>
  <c r="BC68" i="28"/>
  <c r="AZ68" i="28"/>
  <c r="AW68" i="28"/>
  <c r="AT68" i="28"/>
  <c r="AR68" i="28"/>
  <c r="AO68" i="28"/>
  <c r="AQ68" i="28" s="1"/>
  <c r="AM68" i="28"/>
  <c r="AJ68" i="28"/>
  <c r="AL68" i="28" s="1"/>
  <c r="AH68" i="28"/>
  <c r="AE68" i="28"/>
  <c r="AG68" i="28" s="1"/>
  <c r="AC68" i="28"/>
  <c r="Z68" i="28"/>
  <c r="AB68" i="28" s="1"/>
  <c r="X68" i="28"/>
  <c r="U68" i="28"/>
  <c r="W68" i="28" s="1"/>
  <c r="Q68" i="28"/>
  <c r="O68" i="28"/>
  <c r="L68" i="28"/>
  <c r="J68" i="28"/>
  <c r="K68" i="28" s="1"/>
  <c r="EC67" i="28"/>
  <c r="EF67" i="28" s="1"/>
  <c r="DZ67" i="28"/>
  <c r="DW67" i="28"/>
  <c r="DT67" i="28"/>
  <c r="DQ67" i="28"/>
  <c r="DN67" i="28"/>
  <c r="DK67" i="28"/>
  <c r="DI67" i="28"/>
  <c r="G67" i="28" s="1"/>
  <c r="DG67" i="28"/>
  <c r="DH67" i="28" s="1"/>
  <c r="DD67" i="28"/>
  <c r="DA67" i="28"/>
  <c r="CX67" i="28"/>
  <c r="CU67" i="28"/>
  <c r="CR67" i="28"/>
  <c r="CO67" i="28"/>
  <c r="CL67" i="28"/>
  <c r="CI67" i="28"/>
  <c r="CF67" i="28"/>
  <c r="CC67" i="28"/>
  <c r="BZ67" i="28"/>
  <c r="BW67" i="28"/>
  <c r="BT67" i="28"/>
  <c r="BP67" i="28"/>
  <c r="BN67" i="28"/>
  <c r="BO67" i="28" s="1"/>
  <c r="BL67" i="28"/>
  <c r="BI67" i="28"/>
  <c r="BF67" i="28"/>
  <c r="BC67" i="28"/>
  <c r="AZ67" i="28"/>
  <c r="AW67" i="28"/>
  <c r="AT67" i="28"/>
  <c r="AR67" i="28"/>
  <c r="AO67" i="28"/>
  <c r="AQ67" i="28" s="1"/>
  <c r="AM67" i="28"/>
  <c r="AJ67" i="28"/>
  <c r="AL67" i="28" s="1"/>
  <c r="AH67" i="28"/>
  <c r="AE67" i="28"/>
  <c r="AG67" i="28" s="1"/>
  <c r="AC67" i="28"/>
  <c r="Z67" i="28"/>
  <c r="AB67" i="28" s="1"/>
  <c r="X67" i="28"/>
  <c r="U67" i="28"/>
  <c r="W67" i="28" s="1"/>
  <c r="Q67" i="28"/>
  <c r="O67" i="28"/>
  <c r="P67" i="28" s="1"/>
  <c r="L67" i="28"/>
  <c r="J67" i="28"/>
  <c r="K67" i="28" s="1"/>
  <c r="EC66" i="28"/>
  <c r="DZ66" i="28"/>
  <c r="DW66" i="28"/>
  <c r="DT66" i="28"/>
  <c r="DQ66" i="28"/>
  <c r="DN66" i="28"/>
  <c r="DK66" i="28"/>
  <c r="DI66" i="28"/>
  <c r="G66" i="28" s="1"/>
  <c r="DG66" i="28"/>
  <c r="DD66" i="28"/>
  <c r="DA66" i="28"/>
  <c r="CX66" i="28"/>
  <c r="CU66" i="28"/>
  <c r="CR66" i="28"/>
  <c r="CO66" i="28"/>
  <c r="CL66" i="28"/>
  <c r="CI66" i="28"/>
  <c r="CF66" i="28"/>
  <c r="CC66" i="28"/>
  <c r="BZ66" i="28"/>
  <c r="BW66" i="28"/>
  <c r="BT66" i="28"/>
  <c r="BP66" i="28"/>
  <c r="BQ66" i="28" s="1"/>
  <c r="BN66" i="28"/>
  <c r="BO66" i="28" s="1"/>
  <c r="BL66" i="28"/>
  <c r="BI66" i="28"/>
  <c r="BF66" i="28"/>
  <c r="BC66" i="28"/>
  <c r="AZ66" i="28"/>
  <c r="AW66" i="28"/>
  <c r="AT66" i="28"/>
  <c r="AR66" i="28"/>
  <c r="AO66" i="28"/>
  <c r="AQ66" i="28" s="1"/>
  <c r="AM66" i="28"/>
  <c r="AJ66" i="28"/>
  <c r="AL66" i="28" s="1"/>
  <c r="AH66" i="28"/>
  <c r="AE66" i="28"/>
  <c r="AG66" i="28" s="1"/>
  <c r="AC66" i="28"/>
  <c r="Z66" i="28"/>
  <c r="AB66" i="28" s="1"/>
  <c r="X66" i="28"/>
  <c r="U66" i="28"/>
  <c r="W66" i="28" s="1"/>
  <c r="Q66" i="28"/>
  <c r="O66" i="28"/>
  <c r="L66" i="28"/>
  <c r="J66" i="28"/>
  <c r="K66" i="28" s="1"/>
  <c r="EC65" i="28"/>
  <c r="DZ65" i="28"/>
  <c r="DW65" i="28"/>
  <c r="DT65" i="28"/>
  <c r="DQ65" i="28"/>
  <c r="DN65" i="28"/>
  <c r="DK65" i="28"/>
  <c r="DI65" i="28"/>
  <c r="G65" i="28" s="1"/>
  <c r="DG65" i="28"/>
  <c r="DH65" i="28" s="1"/>
  <c r="DD65" i="28"/>
  <c r="DA65" i="28"/>
  <c r="CX65" i="28"/>
  <c r="CU65" i="28"/>
  <c r="CR65" i="28"/>
  <c r="CO65" i="28"/>
  <c r="CL65" i="28"/>
  <c r="CI65" i="28"/>
  <c r="CF65" i="28"/>
  <c r="CC65" i="28"/>
  <c r="BZ65" i="28"/>
  <c r="BW65" i="28"/>
  <c r="BT65" i="28"/>
  <c r="BP65" i="28"/>
  <c r="BR65" i="28" s="1"/>
  <c r="BN65" i="28"/>
  <c r="BL65" i="28"/>
  <c r="BI65" i="28"/>
  <c r="BF65" i="28"/>
  <c r="BC65" i="28"/>
  <c r="AZ65" i="28"/>
  <c r="AW65" i="28"/>
  <c r="AT65" i="28"/>
  <c r="AR65" i="28"/>
  <c r="AO65" i="28"/>
  <c r="AQ65" i="28" s="1"/>
  <c r="AM65" i="28"/>
  <c r="AJ65" i="28"/>
  <c r="AL65" i="28" s="1"/>
  <c r="AH65" i="28"/>
  <c r="AE65" i="28"/>
  <c r="AG65" i="28" s="1"/>
  <c r="AC65" i="28"/>
  <c r="Z65" i="28"/>
  <c r="AB65" i="28" s="1"/>
  <c r="X65" i="28"/>
  <c r="U65" i="28"/>
  <c r="W65" i="28" s="1"/>
  <c r="Q65" i="28"/>
  <c r="O65" i="28"/>
  <c r="P65" i="28" s="1"/>
  <c r="L65" i="28"/>
  <c r="J65" i="28"/>
  <c r="EC64" i="28"/>
  <c r="EF64" i="28"/>
  <c r="DZ64" i="28"/>
  <c r="DW64" i="28"/>
  <c r="DT64" i="28"/>
  <c r="DQ64" i="28"/>
  <c r="DN64" i="28"/>
  <c r="DK64" i="28"/>
  <c r="DI64" i="28"/>
  <c r="G64" i="28" s="1"/>
  <c r="DG64" i="28"/>
  <c r="DH64" i="28" s="1"/>
  <c r="DD64" i="28"/>
  <c r="DA64" i="28"/>
  <c r="CX64" i="28"/>
  <c r="CU64" i="28"/>
  <c r="CR64" i="28"/>
  <c r="CO64" i="28"/>
  <c r="CL64" i="28"/>
  <c r="CI64" i="28"/>
  <c r="CF64" i="28"/>
  <c r="CC64" i="28"/>
  <c r="BZ64" i="28"/>
  <c r="BW64" i="28"/>
  <c r="BT64" i="28"/>
  <c r="BP64" i="28"/>
  <c r="BN64" i="28"/>
  <c r="BO64" i="28"/>
  <c r="BL64" i="28"/>
  <c r="BI64" i="28"/>
  <c r="BF64" i="28"/>
  <c r="BC64" i="28"/>
  <c r="AZ64" i="28"/>
  <c r="AW64" i="28"/>
  <c r="AT64" i="28"/>
  <c r="AR64" i="28"/>
  <c r="AO64" i="28"/>
  <c r="AQ64" i="28" s="1"/>
  <c r="AM64" i="28"/>
  <c r="AJ64" i="28"/>
  <c r="AL64" i="28" s="1"/>
  <c r="AH64" i="28"/>
  <c r="AE64" i="28"/>
  <c r="AG64" i="28" s="1"/>
  <c r="AC64" i="28"/>
  <c r="Z64" i="28"/>
  <c r="AB64" i="28" s="1"/>
  <c r="X64" i="28"/>
  <c r="U64" i="28"/>
  <c r="W64" i="28" s="1"/>
  <c r="Q64" i="28"/>
  <c r="O64" i="28"/>
  <c r="P64" i="28" s="1"/>
  <c r="L64" i="28"/>
  <c r="J64" i="28"/>
  <c r="K64" i="28" s="1"/>
  <c r="EC63" i="28"/>
  <c r="ED63" i="28" s="1"/>
  <c r="DZ63" i="28"/>
  <c r="DW63" i="28"/>
  <c r="DT63" i="28"/>
  <c r="DQ63" i="28"/>
  <c r="DN63" i="28"/>
  <c r="DK63" i="28"/>
  <c r="DI63" i="28"/>
  <c r="G63" i="28" s="1"/>
  <c r="DG63" i="28"/>
  <c r="DH63" i="28" s="1"/>
  <c r="DD63" i="28"/>
  <c r="DA63" i="28"/>
  <c r="CX63" i="28"/>
  <c r="CU63" i="28"/>
  <c r="CR63" i="28"/>
  <c r="CO63" i="28"/>
  <c r="CL63" i="28"/>
  <c r="CI63" i="28"/>
  <c r="CF63" i="28"/>
  <c r="CC63" i="28"/>
  <c r="BZ63" i="28"/>
  <c r="BW63" i="28"/>
  <c r="BT63" i="28"/>
  <c r="BP63" i="28"/>
  <c r="BN63" i="28"/>
  <c r="BO63" i="28" s="1"/>
  <c r="BL63" i="28"/>
  <c r="BI63" i="28"/>
  <c r="BF63" i="28"/>
  <c r="BC63" i="28"/>
  <c r="AZ63" i="28"/>
  <c r="AW63" i="28"/>
  <c r="AT63" i="28"/>
  <c r="AR63" i="28"/>
  <c r="AO63" i="28"/>
  <c r="AQ63" i="28" s="1"/>
  <c r="AM63" i="28"/>
  <c r="AJ63" i="28"/>
  <c r="AL63" i="28" s="1"/>
  <c r="AH63" i="28"/>
  <c r="AE63" i="28"/>
  <c r="AG63" i="28" s="1"/>
  <c r="AC63" i="28"/>
  <c r="Z63" i="28"/>
  <c r="AB63" i="28" s="1"/>
  <c r="X63" i="28"/>
  <c r="U63" i="28"/>
  <c r="W63" i="28" s="1"/>
  <c r="Q63" i="28"/>
  <c r="O63" i="28"/>
  <c r="P63" i="28" s="1"/>
  <c r="L63" i="28"/>
  <c r="J63" i="28"/>
  <c r="EC62" i="28"/>
  <c r="DZ62" i="28"/>
  <c r="DW62" i="28"/>
  <c r="DT62" i="28"/>
  <c r="DQ62" i="28"/>
  <c r="DN62" i="28"/>
  <c r="DK62" i="28"/>
  <c r="DI62" i="28"/>
  <c r="G62" i="28" s="1"/>
  <c r="DG62" i="28"/>
  <c r="DH62" i="28" s="1"/>
  <c r="DD62" i="28"/>
  <c r="DA62" i="28"/>
  <c r="CX62" i="28"/>
  <c r="CU62" i="28"/>
  <c r="CR62" i="28"/>
  <c r="CO62" i="28"/>
  <c r="CL62" i="28"/>
  <c r="CI62" i="28"/>
  <c r="CF62" i="28"/>
  <c r="CC62" i="28"/>
  <c r="BZ62" i="28"/>
  <c r="BW62" i="28"/>
  <c r="BT62" i="28"/>
  <c r="BP62" i="28"/>
  <c r="BN62" i="28"/>
  <c r="BL62" i="28"/>
  <c r="BI62" i="28"/>
  <c r="BF62" i="28"/>
  <c r="BC62" i="28"/>
  <c r="AZ62" i="28"/>
  <c r="AW62" i="28"/>
  <c r="AT62" i="28"/>
  <c r="AR62" i="28"/>
  <c r="AO62" i="28"/>
  <c r="AQ62" i="28" s="1"/>
  <c r="AM62" i="28"/>
  <c r="AJ62" i="28"/>
  <c r="AL62" i="28" s="1"/>
  <c r="AH62" i="28"/>
  <c r="AE62" i="28"/>
  <c r="AG62" i="28" s="1"/>
  <c r="AC62" i="28"/>
  <c r="Z62" i="28"/>
  <c r="AB62" i="28" s="1"/>
  <c r="X62" i="28"/>
  <c r="U62" i="28"/>
  <c r="W62" i="28" s="1"/>
  <c r="Q62" i="28"/>
  <c r="O62" i="28"/>
  <c r="L62" i="28"/>
  <c r="J62" i="28"/>
  <c r="EC61" i="28"/>
  <c r="DZ61" i="28"/>
  <c r="DW61" i="28"/>
  <c r="DT61" i="28"/>
  <c r="DQ61" i="28"/>
  <c r="DN61" i="28"/>
  <c r="DK61" i="28"/>
  <c r="DI61" i="28"/>
  <c r="G61" i="28" s="1"/>
  <c r="DG61" i="28"/>
  <c r="DH61" i="28" s="1"/>
  <c r="DD61" i="28"/>
  <c r="DA61" i="28"/>
  <c r="CX61" i="28"/>
  <c r="CU61" i="28"/>
  <c r="CR61" i="28"/>
  <c r="CO61" i="28"/>
  <c r="CL61" i="28"/>
  <c r="CI61" i="28"/>
  <c r="CF61" i="28"/>
  <c r="CC61" i="28"/>
  <c r="BZ61" i="28"/>
  <c r="BW61" i="28"/>
  <c r="BT61" i="28"/>
  <c r="BP61" i="28"/>
  <c r="BN61" i="28"/>
  <c r="BL61" i="28"/>
  <c r="BI61" i="28"/>
  <c r="BF61" i="28"/>
  <c r="BC61" i="28"/>
  <c r="AZ61" i="28"/>
  <c r="AW61" i="28"/>
  <c r="AT61" i="28"/>
  <c r="AR61" i="28"/>
  <c r="AO61" i="28"/>
  <c r="AQ61" i="28" s="1"/>
  <c r="AM61" i="28"/>
  <c r="AJ61" i="28"/>
  <c r="AL61" i="28" s="1"/>
  <c r="AH61" i="28"/>
  <c r="AE61" i="28"/>
  <c r="AG61" i="28" s="1"/>
  <c r="AC61" i="28"/>
  <c r="Z61" i="28"/>
  <c r="AB61" i="28" s="1"/>
  <c r="X61" i="28"/>
  <c r="U61" i="28"/>
  <c r="W61" i="28" s="1"/>
  <c r="Q61" i="28"/>
  <c r="O61" i="28"/>
  <c r="P61" i="28" s="1"/>
  <c r="L61" i="28"/>
  <c r="J61" i="28"/>
  <c r="K61" i="28" s="1"/>
  <c r="M61" i="28" s="1"/>
  <c r="EC60" i="28"/>
  <c r="EF60" i="28" s="1"/>
  <c r="DZ60" i="28"/>
  <c r="DW60" i="28"/>
  <c r="DT60" i="28"/>
  <c r="DQ60" i="28"/>
  <c r="DN60" i="28"/>
  <c r="DK60" i="28"/>
  <c r="DI60" i="28"/>
  <c r="G60" i="28" s="1"/>
  <c r="DG60" i="28"/>
  <c r="DD60" i="28"/>
  <c r="DA60" i="28"/>
  <c r="CX60" i="28"/>
  <c r="CU60" i="28"/>
  <c r="CR60" i="28"/>
  <c r="CO60" i="28"/>
  <c r="CL60" i="28"/>
  <c r="CI60" i="28"/>
  <c r="CF60" i="28"/>
  <c r="CC60" i="28"/>
  <c r="BZ60" i="28"/>
  <c r="BW60" i="28"/>
  <c r="BT60" i="28"/>
  <c r="BP60" i="28"/>
  <c r="BN60" i="28"/>
  <c r="BO60" i="28" s="1"/>
  <c r="BL60" i="28"/>
  <c r="BI60" i="28"/>
  <c r="BF60" i="28"/>
  <c r="BC60" i="28"/>
  <c r="AZ60" i="28"/>
  <c r="AW60" i="28"/>
  <c r="AT60" i="28"/>
  <c r="AR60" i="28"/>
  <c r="AO60" i="28"/>
  <c r="AQ60" i="28" s="1"/>
  <c r="AM60" i="28"/>
  <c r="AJ60" i="28"/>
  <c r="AL60" i="28" s="1"/>
  <c r="AH60" i="28"/>
  <c r="AE60" i="28"/>
  <c r="AG60" i="28" s="1"/>
  <c r="AC60" i="28"/>
  <c r="Z60" i="28"/>
  <c r="AB60" i="28"/>
  <c r="X60" i="28"/>
  <c r="U60" i="28"/>
  <c r="W60" i="28" s="1"/>
  <c r="Q60" i="28"/>
  <c r="O60" i="28"/>
  <c r="P60" i="28" s="1"/>
  <c r="L60" i="28"/>
  <c r="J60" i="28"/>
  <c r="K60" i="28" s="1"/>
  <c r="EC59" i="28"/>
  <c r="DZ59" i="28"/>
  <c r="DW59" i="28"/>
  <c r="DT59" i="28"/>
  <c r="DQ59" i="28"/>
  <c r="DN59" i="28"/>
  <c r="DK59" i="28"/>
  <c r="DI59" i="28"/>
  <c r="G59" i="28"/>
  <c r="DG59" i="28"/>
  <c r="DH59" i="28" s="1"/>
  <c r="DD59" i="28"/>
  <c r="DA59" i="28"/>
  <c r="CX59" i="28"/>
  <c r="CU59" i="28"/>
  <c r="CR59" i="28"/>
  <c r="CO59" i="28"/>
  <c r="CL59" i="28"/>
  <c r="CI59" i="28"/>
  <c r="CF59" i="28"/>
  <c r="CC59" i="28"/>
  <c r="BZ59" i="28"/>
  <c r="BW59" i="28"/>
  <c r="BT59" i="28"/>
  <c r="BP59" i="28"/>
  <c r="BN59" i="28"/>
  <c r="BO59" i="28" s="1"/>
  <c r="BL59" i="28"/>
  <c r="BI59" i="28"/>
  <c r="BF59" i="28"/>
  <c r="BC59" i="28"/>
  <c r="AZ59" i="28"/>
  <c r="AW59" i="28"/>
  <c r="AT59" i="28"/>
  <c r="AR59" i="28"/>
  <c r="AO59" i="28"/>
  <c r="AQ59" i="28" s="1"/>
  <c r="AM59" i="28"/>
  <c r="AJ59" i="28"/>
  <c r="AL59" i="28" s="1"/>
  <c r="AH59" i="28"/>
  <c r="AE59" i="28"/>
  <c r="AG59" i="28" s="1"/>
  <c r="AC59" i="28"/>
  <c r="Z59" i="28"/>
  <c r="AB59" i="28" s="1"/>
  <c r="X59" i="28"/>
  <c r="U59" i="28"/>
  <c r="W59" i="28" s="1"/>
  <c r="Q59" i="28"/>
  <c r="O59" i="28"/>
  <c r="P59" i="28" s="1"/>
  <c r="L59" i="28"/>
  <c r="J59" i="28"/>
  <c r="EC58" i="28"/>
  <c r="EF58" i="28" s="1"/>
  <c r="DZ58" i="28"/>
  <c r="DW58" i="28"/>
  <c r="DT58" i="28"/>
  <c r="DQ58" i="28"/>
  <c r="DN58" i="28"/>
  <c r="DK58" i="28"/>
  <c r="DI58" i="28"/>
  <c r="G58" i="28" s="1"/>
  <c r="DG58" i="28"/>
  <c r="DH58" i="28" s="1"/>
  <c r="DD58" i="28"/>
  <c r="DA58" i="28"/>
  <c r="CX58" i="28"/>
  <c r="CU58" i="28"/>
  <c r="CR58" i="28"/>
  <c r="CO58" i="28"/>
  <c r="CL58" i="28"/>
  <c r="CI58" i="28"/>
  <c r="CF58" i="28"/>
  <c r="CC58" i="28"/>
  <c r="BZ58" i="28"/>
  <c r="BW58" i="28"/>
  <c r="BT58" i="28"/>
  <c r="BP58" i="28"/>
  <c r="BN58" i="28"/>
  <c r="BO58" i="28" s="1"/>
  <c r="BL58" i="28"/>
  <c r="BI58" i="28"/>
  <c r="BF58" i="28"/>
  <c r="BC58" i="28"/>
  <c r="AZ58" i="28"/>
  <c r="AW58" i="28"/>
  <c r="AT58" i="28"/>
  <c r="AR58" i="28"/>
  <c r="AO58" i="28"/>
  <c r="AQ58" i="28" s="1"/>
  <c r="AM58" i="28"/>
  <c r="AJ58" i="28"/>
  <c r="AL58" i="28" s="1"/>
  <c r="AH58" i="28"/>
  <c r="AE58" i="28"/>
  <c r="AG58" i="28" s="1"/>
  <c r="AC58" i="28"/>
  <c r="Z58" i="28"/>
  <c r="AB58" i="28" s="1"/>
  <c r="X58" i="28"/>
  <c r="U58" i="28"/>
  <c r="W58" i="28" s="1"/>
  <c r="Q58" i="28"/>
  <c r="O58" i="28"/>
  <c r="L58" i="28"/>
  <c r="J58" i="28"/>
  <c r="K58" i="28" s="1"/>
  <c r="EC57" i="28"/>
  <c r="DZ57" i="28"/>
  <c r="DW57" i="28"/>
  <c r="DT57" i="28"/>
  <c r="DQ57" i="28"/>
  <c r="DN57" i="28"/>
  <c r="DK57" i="28"/>
  <c r="DI57" i="28"/>
  <c r="G57" i="28" s="1"/>
  <c r="DG57" i="28"/>
  <c r="DH57" i="28" s="1"/>
  <c r="DD57" i="28"/>
  <c r="DA57" i="28"/>
  <c r="CX57" i="28"/>
  <c r="CU57" i="28"/>
  <c r="CR57" i="28"/>
  <c r="CO57" i="28"/>
  <c r="CL57" i="28"/>
  <c r="CI57" i="28"/>
  <c r="CF57" i="28"/>
  <c r="CC57" i="28"/>
  <c r="BZ57" i="28"/>
  <c r="BW57" i="28"/>
  <c r="BT57" i="28"/>
  <c r="BP57" i="28"/>
  <c r="BN57" i="28"/>
  <c r="BL57" i="28"/>
  <c r="BI57" i="28"/>
  <c r="BF57" i="28"/>
  <c r="BC57" i="28"/>
  <c r="AZ57" i="28"/>
  <c r="AW57" i="28"/>
  <c r="AT57" i="28"/>
  <c r="AR57" i="28"/>
  <c r="AO57" i="28"/>
  <c r="AQ57" i="28" s="1"/>
  <c r="AM57" i="28"/>
  <c r="AJ57" i="28"/>
  <c r="AL57" i="28" s="1"/>
  <c r="AH57" i="28"/>
  <c r="AE57" i="28"/>
  <c r="AG57" i="28" s="1"/>
  <c r="AC57" i="28"/>
  <c r="Z57" i="28"/>
  <c r="AB57" i="28" s="1"/>
  <c r="X57" i="28"/>
  <c r="U57" i="28"/>
  <c r="W57" i="28" s="1"/>
  <c r="Q57" i="28"/>
  <c r="O57" i="28"/>
  <c r="P57" i="28" s="1"/>
  <c r="L57" i="28"/>
  <c r="J57" i="28"/>
  <c r="EC56" i="28"/>
  <c r="DZ56" i="28"/>
  <c r="DW56" i="28"/>
  <c r="DT56" i="28"/>
  <c r="DQ56" i="28"/>
  <c r="DN56" i="28"/>
  <c r="DK56" i="28"/>
  <c r="DI56" i="28"/>
  <c r="G56" i="28" s="1"/>
  <c r="DG56" i="28"/>
  <c r="DH56" i="28" s="1"/>
  <c r="DD56" i="28"/>
  <c r="DA56" i="28"/>
  <c r="CX56" i="28"/>
  <c r="CU56" i="28"/>
  <c r="CR56" i="28"/>
  <c r="CO56" i="28"/>
  <c r="CL56" i="28"/>
  <c r="CI56" i="28"/>
  <c r="CF56" i="28"/>
  <c r="CC56" i="28"/>
  <c r="BZ56" i="28"/>
  <c r="BW56" i="28"/>
  <c r="BT56" i="28"/>
  <c r="BP56" i="28"/>
  <c r="BN56" i="28"/>
  <c r="BO56" i="28" s="1"/>
  <c r="BQ56" i="28" s="1"/>
  <c r="BL56" i="28"/>
  <c r="BI56" i="28"/>
  <c r="BF56" i="28"/>
  <c r="BC56" i="28"/>
  <c r="AZ56" i="28"/>
  <c r="AW56" i="28"/>
  <c r="AT56" i="28"/>
  <c r="AR56" i="28"/>
  <c r="AO56" i="28"/>
  <c r="AQ56" i="28" s="1"/>
  <c r="AM56" i="28"/>
  <c r="AJ56" i="28"/>
  <c r="AL56" i="28" s="1"/>
  <c r="AH56" i="28"/>
  <c r="AE56" i="28"/>
  <c r="AG56" i="28" s="1"/>
  <c r="AC56" i="28"/>
  <c r="Z56" i="28"/>
  <c r="AB56" i="28" s="1"/>
  <c r="X56" i="28"/>
  <c r="U56" i="28"/>
  <c r="W56" i="28" s="1"/>
  <c r="Q56" i="28"/>
  <c r="O56" i="28"/>
  <c r="P56" i="28" s="1"/>
  <c r="L56" i="28"/>
  <c r="J56" i="28"/>
  <c r="EC55" i="28"/>
  <c r="EF55" i="28" s="1"/>
  <c r="DZ55" i="28"/>
  <c r="DW55" i="28"/>
  <c r="DT55" i="28"/>
  <c r="DQ55" i="28"/>
  <c r="DN55" i="28"/>
  <c r="DK55" i="28"/>
  <c r="DI55" i="28"/>
  <c r="G55" i="28" s="1"/>
  <c r="DG55" i="28"/>
  <c r="DD55" i="28"/>
  <c r="DA55" i="28"/>
  <c r="CX55" i="28"/>
  <c r="CU55" i="28"/>
  <c r="CR55" i="28"/>
  <c r="CO55" i="28"/>
  <c r="CL55" i="28"/>
  <c r="CI55" i="28"/>
  <c r="CF55" i="28"/>
  <c r="CC55" i="28"/>
  <c r="BZ55" i="28"/>
  <c r="BW55" i="28"/>
  <c r="BT55" i="28"/>
  <c r="BP55" i="28"/>
  <c r="BN55" i="28"/>
  <c r="BL55" i="28"/>
  <c r="BI55" i="28"/>
  <c r="BF55" i="28"/>
  <c r="BC55" i="28"/>
  <c r="AZ55" i="28"/>
  <c r="AW55" i="28"/>
  <c r="AT55" i="28"/>
  <c r="AR55" i="28"/>
  <c r="AO55" i="28"/>
  <c r="AQ55" i="28" s="1"/>
  <c r="AM55" i="28"/>
  <c r="AJ55" i="28"/>
  <c r="AL55" i="28" s="1"/>
  <c r="AH55" i="28"/>
  <c r="AE55" i="28"/>
  <c r="AG55" i="28" s="1"/>
  <c r="AC55" i="28"/>
  <c r="Z55" i="28"/>
  <c r="AB55" i="28" s="1"/>
  <c r="X55" i="28"/>
  <c r="U55" i="28"/>
  <c r="W55" i="28" s="1"/>
  <c r="Q55" i="28"/>
  <c r="O55" i="28"/>
  <c r="L55" i="28"/>
  <c r="J55" i="28"/>
  <c r="K55" i="28" s="1"/>
  <c r="M55" i="28" s="1"/>
  <c r="EC54" i="28"/>
  <c r="ED54" i="28" s="1"/>
  <c r="EF54" i="28"/>
  <c r="DZ54" i="28"/>
  <c r="DW54" i="28"/>
  <c r="DT54" i="28"/>
  <c r="DQ54" i="28"/>
  <c r="DN54" i="28"/>
  <c r="DK54" i="28"/>
  <c r="DI54" i="28"/>
  <c r="DG54" i="28"/>
  <c r="DD54" i="28"/>
  <c r="DA54" i="28"/>
  <c r="CX54" i="28"/>
  <c r="CU54" i="28"/>
  <c r="CR54" i="28"/>
  <c r="CO54" i="28"/>
  <c r="CL54" i="28"/>
  <c r="CI54" i="28"/>
  <c r="CF54" i="28"/>
  <c r="CC54" i="28"/>
  <c r="BZ54" i="28"/>
  <c r="BW54" i="28"/>
  <c r="BT54" i="28"/>
  <c r="BP54" i="28"/>
  <c r="BN54" i="28"/>
  <c r="BO54" i="28" s="1"/>
  <c r="BL54" i="28"/>
  <c r="BI54" i="28"/>
  <c r="BF54" i="28"/>
  <c r="BC54" i="28"/>
  <c r="AZ54" i="28"/>
  <c r="AW54" i="28"/>
  <c r="AT54" i="28"/>
  <c r="AR54" i="28"/>
  <c r="AO54" i="28"/>
  <c r="AQ54" i="28" s="1"/>
  <c r="AM54" i="28"/>
  <c r="AJ54" i="28"/>
  <c r="AL54" i="28" s="1"/>
  <c r="AH54" i="28"/>
  <c r="AE54" i="28"/>
  <c r="AG54" i="28" s="1"/>
  <c r="AC54" i="28"/>
  <c r="Z54" i="28"/>
  <c r="AB54" i="28" s="1"/>
  <c r="X54" i="28"/>
  <c r="U54" i="28"/>
  <c r="W54" i="28" s="1"/>
  <c r="Q54" i="28"/>
  <c r="O54" i="28"/>
  <c r="L54" i="28"/>
  <c r="J54" i="28"/>
  <c r="G54" i="28"/>
  <c r="EC53" i="28"/>
  <c r="DZ53" i="28"/>
  <c r="DW53" i="28"/>
  <c r="DT53" i="28"/>
  <c r="DQ53" i="28"/>
  <c r="DN53" i="28"/>
  <c r="DK53" i="28"/>
  <c r="DI53" i="28"/>
  <c r="G53" i="28" s="1"/>
  <c r="DG53" i="28"/>
  <c r="DD53" i="28"/>
  <c r="DA53" i="28"/>
  <c r="CX53" i="28"/>
  <c r="CU53" i="28"/>
  <c r="CR53" i="28"/>
  <c r="CO53" i="28"/>
  <c r="CL53" i="28"/>
  <c r="CI53" i="28"/>
  <c r="CF53" i="28"/>
  <c r="CC53" i="28"/>
  <c r="BZ53" i="28"/>
  <c r="BW53" i="28"/>
  <c r="BT53" i="28"/>
  <c r="BP53" i="28"/>
  <c r="BN53" i="28"/>
  <c r="BL53" i="28"/>
  <c r="BI53" i="28"/>
  <c r="BF53" i="28"/>
  <c r="BC53" i="28"/>
  <c r="AZ53" i="28"/>
  <c r="AW53" i="28"/>
  <c r="AT53" i="28"/>
  <c r="AR53" i="28"/>
  <c r="AO53" i="28"/>
  <c r="AQ53" i="28" s="1"/>
  <c r="AM53" i="28"/>
  <c r="AJ53" i="28"/>
  <c r="AL53" i="28"/>
  <c r="AH53" i="28"/>
  <c r="AE53" i="28"/>
  <c r="AG53" i="28" s="1"/>
  <c r="AC53" i="28"/>
  <c r="Z53" i="28"/>
  <c r="AB53" i="28" s="1"/>
  <c r="X53" i="28"/>
  <c r="U53" i="28"/>
  <c r="W53" i="28" s="1"/>
  <c r="Q53" i="28"/>
  <c r="O53" i="28"/>
  <c r="L53" i="28"/>
  <c r="J53" i="28"/>
  <c r="EC52" i="28"/>
  <c r="EF52" i="28" s="1"/>
  <c r="DZ52" i="28"/>
  <c r="DW52" i="28"/>
  <c r="DT52" i="28"/>
  <c r="DQ52" i="28"/>
  <c r="DN52" i="28"/>
  <c r="DK52" i="28"/>
  <c r="DI52" i="28"/>
  <c r="G52" i="28" s="1"/>
  <c r="DG52" i="28"/>
  <c r="DH52" i="28"/>
  <c r="DD52" i="28"/>
  <c r="DA52" i="28"/>
  <c r="CX52" i="28"/>
  <c r="CU52" i="28"/>
  <c r="CR52" i="28"/>
  <c r="CO52" i="28"/>
  <c r="CL52" i="28"/>
  <c r="CI52" i="28"/>
  <c r="CF52" i="28"/>
  <c r="CC52" i="28"/>
  <c r="BZ52" i="28"/>
  <c r="BW52" i="28"/>
  <c r="BT52" i="28"/>
  <c r="BP52" i="28"/>
  <c r="BN52" i="28"/>
  <c r="BO52" i="28" s="1"/>
  <c r="BL52" i="28"/>
  <c r="BI52" i="28"/>
  <c r="BF52" i="28"/>
  <c r="BC52" i="28"/>
  <c r="AZ52" i="28"/>
  <c r="AW52" i="28"/>
  <c r="AT52" i="28"/>
  <c r="AR52" i="28"/>
  <c r="AO52" i="28"/>
  <c r="AQ52" i="28" s="1"/>
  <c r="AM52" i="28"/>
  <c r="AJ52" i="28"/>
  <c r="AL52" i="28" s="1"/>
  <c r="AH52" i="28"/>
  <c r="AE52" i="28"/>
  <c r="AG52" i="28" s="1"/>
  <c r="AC52" i="28"/>
  <c r="Z52" i="28"/>
  <c r="AB52" i="28" s="1"/>
  <c r="X52" i="28"/>
  <c r="U52" i="28"/>
  <c r="W52" i="28" s="1"/>
  <c r="Q52" i="28"/>
  <c r="O52" i="28"/>
  <c r="P52" i="28" s="1"/>
  <c r="R52" i="28" s="1"/>
  <c r="L52" i="28"/>
  <c r="J52" i="28"/>
  <c r="K52" i="28" s="1"/>
  <c r="M52" i="28" s="1"/>
  <c r="EC51" i="28"/>
  <c r="EF51" i="28" s="1"/>
  <c r="DZ51" i="28"/>
  <c r="DW51" i="28"/>
  <c r="DT51" i="28"/>
  <c r="DQ51" i="28"/>
  <c r="DN51" i="28"/>
  <c r="DK51" i="28"/>
  <c r="DI51" i="28"/>
  <c r="G51" i="28" s="1"/>
  <c r="DG51" i="28"/>
  <c r="DH51" i="28" s="1"/>
  <c r="DD51" i="28"/>
  <c r="DA51" i="28"/>
  <c r="CX51" i="28"/>
  <c r="CU51" i="28"/>
  <c r="CR51" i="28"/>
  <c r="CO51" i="28"/>
  <c r="CL51" i="28"/>
  <c r="CI51" i="28"/>
  <c r="CF51" i="28"/>
  <c r="CC51" i="28"/>
  <c r="BZ51" i="28"/>
  <c r="BW51" i="28"/>
  <c r="BT51" i="28"/>
  <c r="BP51" i="28"/>
  <c r="BN51" i="28"/>
  <c r="BL51" i="28"/>
  <c r="BI51" i="28"/>
  <c r="BF51" i="28"/>
  <c r="BC51" i="28"/>
  <c r="AZ51" i="28"/>
  <c r="AW51" i="28"/>
  <c r="AT51" i="28"/>
  <c r="AR51" i="28"/>
  <c r="AO51" i="28"/>
  <c r="AQ51" i="28" s="1"/>
  <c r="AM51" i="28"/>
  <c r="AJ51" i="28"/>
  <c r="AL51" i="28" s="1"/>
  <c r="AH51" i="28"/>
  <c r="AE51" i="28"/>
  <c r="AG51" i="28" s="1"/>
  <c r="AC51" i="28"/>
  <c r="Z51" i="28"/>
  <c r="AB51" i="28" s="1"/>
  <c r="X51" i="28"/>
  <c r="U51" i="28"/>
  <c r="W51" i="28" s="1"/>
  <c r="Q51" i="28"/>
  <c r="R51" i="28" s="1"/>
  <c r="O51" i="28"/>
  <c r="P51" i="28" s="1"/>
  <c r="L51" i="28"/>
  <c r="J51" i="28"/>
  <c r="K51" i="28" s="1"/>
  <c r="EC50" i="28"/>
  <c r="ED50" i="28" s="1"/>
  <c r="DZ50" i="28"/>
  <c r="DW50" i="28"/>
  <c r="DT50" i="28"/>
  <c r="DQ50" i="28"/>
  <c r="DN50" i="28"/>
  <c r="DK50" i="28"/>
  <c r="DI50" i="28"/>
  <c r="G50" i="28" s="1"/>
  <c r="DG50" i="28"/>
  <c r="DD50" i="28"/>
  <c r="DA50" i="28"/>
  <c r="CX50" i="28"/>
  <c r="CU50" i="28"/>
  <c r="CR50" i="28"/>
  <c r="CO50" i="28"/>
  <c r="CL50" i="28"/>
  <c r="CI50" i="28"/>
  <c r="CF50" i="28"/>
  <c r="CC50" i="28"/>
  <c r="BZ50" i="28"/>
  <c r="BW50" i="28"/>
  <c r="BT50" i="28"/>
  <c r="BP50" i="28"/>
  <c r="BN50" i="28"/>
  <c r="BL50" i="28"/>
  <c r="BI50" i="28"/>
  <c r="BF50" i="28"/>
  <c r="BC50" i="28"/>
  <c r="AZ50" i="28"/>
  <c r="AW50" i="28"/>
  <c r="AT50" i="28"/>
  <c r="AR50" i="28"/>
  <c r="AO50" i="28"/>
  <c r="AQ50" i="28" s="1"/>
  <c r="AM50" i="28"/>
  <c r="AJ50" i="28"/>
  <c r="AL50" i="28" s="1"/>
  <c r="AH50" i="28"/>
  <c r="AE50" i="28"/>
  <c r="AG50" i="28" s="1"/>
  <c r="AC50" i="28"/>
  <c r="Z50" i="28"/>
  <c r="AB50" i="28" s="1"/>
  <c r="X50" i="28"/>
  <c r="U50" i="28"/>
  <c r="W50" i="28" s="1"/>
  <c r="Q50" i="28"/>
  <c r="O50" i="28"/>
  <c r="P50" i="28" s="1"/>
  <c r="L50" i="28"/>
  <c r="J50" i="28"/>
  <c r="K50" i="28" s="1"/>
  <c r="EC49" i="28"/>
  <c r="ED49" i="28" s="1"/>
  <c r="DZ49" i="28"/>
  <c r="DW49" i="28"/>
  <c r="DT49" i="28"/>
  <c r="DQ49" i="28"/>
  <c r="DN49" i="28"/>
  <c r="DK49" i="28"/>
  <c r="DI49" i="28"/>
  <c r="G49" i="28" s="1"/>
  <c r="DG49" i="28"/>
  <c r="DH49" i="28" s="1"/>
  <c r="DD49" i="28"/>
  <c r="DA49" i="28"/>
  <c r="CX49" i="28"/>
  <c r="CU49" i="28"/>
  <c r="CR49" i="28"/>
  <c r="CO49" i="28"/>
  <c r="CL49" i="28"/>
  <c r="CI49" i="28"/>
  <c r="CF49" i="28"/>
  <c r="CC49" i="28"/>
  <c r="BZ49" i="28"/>
  <c r="BW49" i="28"/>
  <c r="BT49" i="28"/>
  <c r="BP49" i="28"/>
  <c r="BN49" i="28"/>
  <c r="BL49" i="28"/>
  <c r="BI49" i="28"/>
  <c r="BF49" i="28"/>
  <c r="BC49" i="28"/>
  <c r="AZ49" i="28"/>
  <c r="AW49" i="28"/>
  <c r="AT49" i="28"/>
  <c r="AR49" i="28"/>
  <c r="AO49" i="28"/>
  <c r="AQ49" i="28" s="1"/>
  <c r="AM49" i="28"/>
  <c r="AJ49" i="28"/>
  <c r="AL49" i="28" s="1"/>
  <c r="AH49" i="28"/>
  <c r="AE49" i="28"/>
  <c r="AG49" i="28" s="1"/>
  <c r="AC49" i="28"/>
  <c r="Z49" i="28"/>
  <c r="AB49" i="28" s="1"/>
  <c r="X49" i="28"/>
  <c r="U49" i="28"/>
  <c r="W49" i="28" s="1"/>
  <c r="Q49" i="28"/>
  <c r="O49" i="28"/>
  <c r="P49" i="28" s="1"/>
  <c r="L49" i="28"/>
  <c r="J49" i="28"/>
  <c r="EC48" i="28"/>
  <c r="EF48" i="28" s="1"/>
  <c r="DZ48" i="28"/>
  <c r="DW48" i="28"/>
  <c r="DT48" i="28"/>
  <c r="DQ48" i="28"/>
  <c r="DN48" i="28"/>
  <c r="DK48" i="28"/>
  <c r="DI48" i="28"/>
  <c r="G48" i="28" s="1"/>
  <c r="DG48" i="28"/>
  <c r="DD48" i="28"/>
  <c r="DA48" i="28"/>
  <c r="CX48" i="28"/>
  <c r="CU48" i="28"/>
  <c r="CR48" i="28"/>
  <c r="CO48" i="28"/>
  <c r="CL48" i="28"/>
  <c r="CI48" i="28"/>
  <c r="CF48" i="28"/>
  <c r="CC48" i="28"/>
  <c r="BZ48" i="28"/>
  <c r="BW48" i="28"/>
  <c r="BT48" i="28"/>
  <c r="BP48" i="28"/>
  <c r="BN48" i="28"/>
  <c r="BO48" i="28" s="1"/>
  <c r="BL48" i="28"/>
  <c r="BI48" i="28"/>
  <c r="BF48" i="28"/>
  <c r="BC48" i="28"/>
  <c r="AZ48" i="28"/>
  <c r="AW48" i="28"/>
  <c r="AT48" i="28"/>
  <c r="AR48" i="28"/>
  <c r="AO48" i="28"/>
  <c r="AQ48" i="28" s="1"/>
  <c r="AM48" i="28"/>
  <c r="AJ48" i="28"/>
  <c r="AL48" i="28" s="1"/>
  <c r="AH48" i="28"/>
  <c r="AE48" i="28"/>
  <c r="AG48" i="28" s="1"/>
  <c r="AC48" i="28"/>
  <c r="Z48" i="28"/>
  <c r="AB48" i="28" s="1"/>
  <c r="X48" i="28"/>
  <c r="U48" i="28"/>
  <c r="W48" i="28" s="1"/>
  <c r="Q48" i="28"/>
  <c r="O48" i="28"/>
  <c r="P48" i="28" s="1"/>
  <c r="L48" i="28"/>
  <c r="J48" i="28"/>
  <c r="K48" i="28" s="1"/>
  <c r="EC47" i="28"/>
  <c r="DZ47" i="28"/>
  <c r="DW47" i="28"/>
  <c r="DT47" i="28"/>
  <c r="DQ47" i="28"/>
  <c r="DN47" i="28"/>
  <c r="DK47" i="28"/>
  <c r="DI47" i="28"/>
  <c r="G47" i="28" s="1"/>
  <c r="DG47" i="28"/>
  <c r="DH47" i="28" s="1"/>
  <c r="DD47" i="28"/>
  <c r="DA47" i="28"/>
  <c r="CX47" i="28"/>
  <c r="CU47" i="28"/>
  <c r="CR47" i="28"/>
  <c r="CO47" i="28"/>
  <c r="CL47" i="28"/>
  <c r="CI47" i="28"/>
  <c r="CF47" i="28"/>
  <c r="CC47" i="28"/>
  <c r="BZ47" i="28"/>
  <c r="BW47" i="28"/>
  <c r="BT47" i="28"/>
  <c r="BP47" i="28"/>
  <c r="BN47" i="28"/>
  <c r="BL47" i="28"/>
  <c r="BI47" i="28"/>
  <c r="BF47" i="28"/>
  <c r="BC47" i="28"/>
  <c r="AZ47" i="28"/>
  <c r="AW47" i="28"/>
  <c r="AT47" i="28"/>
  <c r="AR47" i="28"/>
  <c r="AO47" i="28"/>
  <c r="AQ47" i="28" s="1"/>
  <c r="AM47" i="28"/>
  <c r="AJ47" i="28"/>
  <c r="AL47" i="28" s="1"/>
  <c r="AH47" i="28"/>
  <c r="AE47" i="28"/>
  <c r="AG47" i="28" s="1"/>
  <c r="AC47" i="28"/>
  <c r="Z47" i="28"/>
  <c r="AB47" i="28" s="1"/>
  <c r="X47" i="28"/>
  <c r="U47" i="28"/>
  <c r="W47" i="28" s="1"/>
  <c r="Q47" i="28"/>
  <c r="O47" i="28"/>
  <c r="P47" i="28" s="1"/>
  <c r="R47" i="28" s="1"/>
  <c r="L47" i="28"/>
  <c r="J47" i="28"/>
  <c r="K47" i="28" s="1"/>
  <c r="M47" i="28" s="1"/>
  <c r="EC46" i="28"/>
  <c r="ED46" i="28" s="1"/>
  <c r="DZ46" i="28"/>
  <c r="DW46" i="28"/>
  <c r="DT46" i="28"/>
  <c r="DQ46" i="28"/>
  <c r="DN46" i="28"/>
  <c r="DK46" i="28"/>
  <c r="DI46" i="28"/>
  <c r="G46" i="28" s="1"/>
  <c r="DG46" i="28"/>
  <c r="DH46" i="28" s="1"/>
  <c r="DD46" i="28"/>
  <c r="DA46" i="28"/>
  <c r="CX46" i="28"/>
  <c r="CU46" i="28"/>
  <c r="CR46" i="28"/>
  <c r="CO46" i="28"/>
  <c r="CL46" i="28"/>
  <c r="CI46" i="28"/>
  <c r="CF46" i="28"/>
  <c r="CC46" i="28"/>
  <c r="BZ46" i="28"/>
  <c r="BW46" i="28"/>
  <c r="BT46" i="28"/>
  <c r="BP46" i="28"/>
  <c r="BN46" i="28"/>
  <c r="BL46" i="28"/>
  <c r="BI46" i="28"/>
  <c r="BF46" i="28"/>
  <c r="BC46" i="28"/>
  <c r="AZ46" i="28"/>
  <c r="AW46" i="28"/>
  <c r="AT46" i="28"/>
  <c r="AR46" i="28"/>
  <c r="AO46" i="28"/>
  <c r="AQ46" i="28" s="1"/>
  <c r="AM46" i="28"/>
  <c r="AJ46" i="28"/>
  <c r="AL46" i="28" s="1"/>
  <c r="AH46" i="28"/>
  <c r="AE46" i="28"/>
  <c r="AG46" i="28" s="1"/>
  <c r="AC46" i="28"/>
  <c r="Z46" i="28"/>
  <c r="AB46" i="28" s="1"/>
  <c r="X46" i="28"/>
  <c r="U46" i="28"/>
  <c r="W46" i="28"/>
  <c r="Q46" i="28"/>
  <c r="O46" i="28"/>
  <c r="L46" i="28"/>
  <c r="J46" i="28"/>
  <c r="EC45" i="28"/>
  <c r="EF45" i="28" s="1"/>
  <c r="DZ45" i="28"/>
  <c r="DW45" i="28"/>
  <c r="DT45" i="28"/>
  <c r="DQ45" i="28"/>
  <c r="DN45" i="28"/>
  <c r="DK45" i="28"/>
  <c r="DI45" i="28"/>
  <c r="G45" i="28" s="1"/>
  <c r="DG45" i="28"/>
  <c r="DH45" i="28" s="1"/>
  <c r="DD45" i="28"/>
  <c r="DA45" i="28"/>
  <c r="CX45" i="28"/>
  <c r="CU45" i="28"/>
  <c r="CR45" i="28"/>
  <c r="CO45" i="28"/>
  <c r="CL45" i="28"/>
  <c r="CI45" i="28"/>
  <c r="CF45" i="28"/>
  <c r="CC45" i="28"/>
  <c r="BZ45" i="28"/>
  <c r="BW45" i="28"/>
  <c r="BT45" i="28"/>
  <c r="BP45" i="28"/>
  <c r="BN45" i="28"/>
  <c r="BO45" i="28" s="1"/>
  <c r="BQ45" i="28" s="1"/>
  <c r="BL45" i="28"/>
  <c r="BI45" i="28"/>
  <c r="BF45" i="28"/>
  <c r="BC45" i="28"/>
  <c r="AZ45" i="28"/>
  <c r="AW45" i="28"/>
  <c r="AT45" i="28"/>
  <c r="AR45" i="28"/>
  <c r="AO45" i="28"/>
  <c r="AQ45" i="28" s="1"/>
  <c r="AM45" i="28"/>
  <c r="AJ45" i="28"/>
  <c r="AL45" i="28" s="1"/>
  <c r="AH45" i="28"/>
  <c r="AE45" i="28"/>
  <c r="AG45" i="28" s="1"/>
  <c r="AC45" i="28"/>
  <c r="Z45" i="28"/>
  <c r="AB45" i="28" s="1"/>
  <c r="X45" i="28"/>
  <c r="U45" i="28"/>
  <c r="W45" i="28" s="1"/>
  <c r="Q45" i="28"/>
  <c r="O45" i="28"/>
  <c r="P45" i="28"/>
  <c r="L45" i="28"/>
  <c r="J45" i="28"/>
  <c r="EC44" i="28"/>
  <c r="DZ44" i="28"/>
  <c r="DW44" i="28"/>
  <c r="DT44" i="28"/>
  <c r="DQ44" i="28"/>
  <c r="DN44" i="28"/>
  <c r="DK44" i="28"/>
  <c r="DI44" i="28"/>
  <c r="G44" i="28" s="1"/>
  <c r="DG44" i="28"/>
  <c r="DH44" i="28" s="1"/>
  <c r="DD44" i="28"/>
  <c r="DA44" i="28"/>
  <c r="CX44" i="28"/>
  <c r="CU44" i="28"/>
  <c r="CR44" i="28"/>
  <c r="CO44" i="28"/>
  <c r="CL44" i="28"/>
  <c r="CI44" i="28"/>
  <c r="CF44" i="28"/>
  <c r="CC44" i="28"/>
  <c r="BZ44" i="28"/>
  <c r="BW44" i="28"/>
  <c r="BT44" i="28"/>
  <c r="BP44" i="28"/>
  <c r="BN44" i="28"/>
  <c r="BO44" i="28"/>
  <c r="BL44" i="28"/>
  <c r="BI44" i="28"/>
  <c r="BF44" i="28"/>
  <c r="BC44" i="28"/>
  <c r="AZ44" i="28"/>
  <c r="AW44" i="28"/>
  <c r="AT44" i="28"/>
  <c r="AR44" i="28"/>
  <c r="AO44" i="28"/>
  <c r="AQ44" i="28" s="1"/>
  <c r="AM44" i="28"/>
  <c r="AJ44" i="28"/>
  <c r="AL44" i="28"/>
  <c r="AH44" i="28"/>
  <c r="AE44" i="28"/>
  <c r="AG44" i="28" s="1"/>
  <c r="AC44" i="28"/>
  <c r="Z44" i="28"/>
  <c r="AB44" i="28" s="1"/>
  <c r="X44" i="28"/>
  <c r="U44" i="28"/>
  <c r="W44" i="28" s="1"/>
  <c r="Q44" i="28"/>
  <c r="O44" i="28"/>
  <c r="P44" i="28" s="1"/>
  <c r="L44" i="28"/>
  <c r="J44" i="28"/>
  <c r="K44" i="28" s="1"/>
  <c r="EC43" i="28"/>
  <c r="EF43" i="28" s="1"/>
  <c r="DZ43" i="28"/>
  <c r="DW43" i="28"/>
  <c r="DT43" i="28"/>
  <c r="DQ43" i="28"/>
  <c r="DN43" i="28"/>
  <c r="DK43" i="28"/>
  <c r="DI43" i="28"/>
  <c r="G43" i="28" s="1"/>
  <c r="DG43" i="28"/>
  <c r="DD43" i="28"/>
  <c r="DA43" i="28"/>
  <c r="CX43" i="28"/>
  <c r="CU43" i="28"/>
  <c r="CR43" i="28"/>
  <c r="CO43" i="28"/>
  <c r="CL43" i="28"/>
  <c r="CI43" i="28"/>
  <c r="CF43" i="28"/>
  <c r="CC43" i="28"/>
  <c r="BZ43" i="28"/>
  <c r="BW43" i="28"/>
  <c r="BT43" i="28"/>
  <c r="BP43" i="28"/>
  <c r="BN43" i="28"/>
  <c r="BO43" i="28" s="1"/>
  <c r="BL43" i="28"/>
  <c r="BI43" i="28"/>
  <c r="BF43" i="28"/>
  <c r="BC43" i="28"/>
  <c r="AZ43" i="28"/>
  <c r="AW43" i="28"/>
  <c r="AT43" i="28"/>
  <c r="AR43" i="28"/>
  <c r="AO43" i="28"/>
  <c r="AQ43" i="28" s="1"/>
  <c r="AM43" i="28"/>
  <c r="AJ43" i="28"/>
  <c r="AL43" i="28" s="1"/>
  <c r="AH43" i="28"/>
  <c r="AE43" i="28"/>
  <c r="AG43" i="28"/>
  <c r="AC43" i="28"/>
  <c r="Z43" i="28"/>
  <c r="AB43" i="28" s="1"/>
  <c r="X43" i="28"/>
  <c r="U43" i="28"/>
  <c r="W43" i="28" s="1"/>
  <c r="Q43" i="28"/>
  <c r="O43" i="28"/>
  <c r="P43" i="28" s="1"/>
  <c r="L43" i="28"/>
  <c r="J43" i="28"/>
  <c r="K43" i="28" s="1"/>
  <c r="EC42" i="28"/>
  <c r="ED42" i="28" s="1"/>
  <c r="DZ42" i="28"/>
  <c r="DW42" i="28"/>
  <c r="DT42" i="28"/>
  <c r="DQ42" i="28"/>
  <c r="DN42" i="28"/>
  <c r="DK42" i="28"/>
  <c r="DI42" i="28"/>
  <c r="G42" i="28" s="1"/>
  <c r="DG42" i="28"/>
  <c r="DH42" i="28" s="1"/>
  <c r="DD42" i="28"/>
  <c r="DA42" i="28"/>
  <c r="CX42" i="28"/>
  <c r="CU42" i="28"/>
  <c r="CR42" i="28"/>
  <c r="CO42" i="28"/>
  <c r="CL42" i="28"/>
  <c r="CI42" i="28"/>
  <c r="CF42" i="28"/>
  <c r="CC42" i="28"/>
  <c r="BZ42" i="28"/>
  <c r="BW42" i="28"/>
  <c r="BT42" i="28"/>
  <c r="BP42" i="28"/>
  <c r="BN42" i="28"/>
  <c r="BO42" i="28" s="1"/>
  <c r="BL42" i="28"/>
  <c r="BI42" i="28"/>
  <c r="BF42" i="28"/>
  <c r="BC42" i="28"/>
  <c r="AZ42" i="28"/>
  <c r="AW42" i="28"/>
  <c r="AT42" i="28"/>
  <c r="AR42" i="28"/>
  <c r="AO42" i="28"/>
  <c r="AQ42" i="28" s="1"/>
  <c r="AM42" i="28"/>
  <c r="AJ42" i="28"/>
  <c r="AL42" i="28" s="1"/>
  <c r="AH42" i="28"/>
  <c r="AE42" i="28"/>
  <c r="AG42" i="28" s="1"/>
  <c r="AC42" i="28"/>
  <c r="Z42" i="28"/>
  <c r="AB42" i="28"/>
  <c r="X42" i="28"/>
  <c r="U42" i="28"/>
  <c r="W42" i="28" s="1"/>
  <c r="Q42" i="28"/>
  <c r="O42" i="28"/>
  <c r="P42" i="28" s="1"/>
  <c r="L42" i="28"/>
  <c r="J42" i="28"/>
  <c r="K42" i="28" s="1"/>
  <c r="EC41" i="28"/>
  <c r="DZ41" i="28"/>
  <c r="DW41" i="28"/>
  <c r="DT41" i="28"/>
  <c r="DQ41" i="28"/>
  <c r="DN41" i="28"/>
  <c r="DK41" i="28"/>
  <c r="DI41" i="28"/>
  <c r="G41" i="28" s="1"/>
  <c r="DG41" i="28"/>
  <c r="DD41" i="28"/>
  <c r="DA41" i="28"/>
  <c r="CX41" i="28"/>
  <c r="CU41" i="28"/>
  <c r="CR41" i="28"/>
  <c r="CO41" i="28"/>
  <c r="CL41" i="28"/>
  <c r="CI41" i="28"/>
  <c r="CF41" i="28"/>
  <c r="CC41" i="28"/>
  <c r="BZ41" i="28"/>
  <c r="BW41" i="28"/>
  <c r="BT41" i="28"/>
  <c r="BP41" i="28"/>
  <c r="BN41" i="28"/>
  <c r="BL41" i="28"/>
  <c r="BI41" i="28"/>
  <c r="BF41" i="28"/>
  <c r="BC41" i="28"/>
  <c r="AZ41" i="28"/>
  <c r="AW41" i="28"/>
  <c r="AT41" i="28"/>
  <c r="AR41" i="28"/>
  <c r="AO41" i="28"/>
  <c r="AQ41" i="28" s="1"/>
  <c r="AM41" i="28"/>
  <c r="AJ41" i="28"/>
  <c r="AL41" i="28" s="1"/>
  <c r="AH41" i="28"/>
  <c r="AE41" i="28"/>
  <c r="AG41" i="28" s="1"/>
  <c r="AC41" i="28"/>
  <c r="Z41" i="28"/>
  <c r="AB41" i="28" s="1"/>
  <c r="X41" i="28"/>
  <c r="U41" i="28"/>
  <c r="W41" i="28" s="1"/>
  <c r="Q41" i="28"/>
  <c r="O41" i="28"/>
  <c r="P41" i="28" s="1"/>
  <c r="L41" i="28"/>
  <c r="J41" i="28"/>
  <c r="K41" i="28" s="1"/>
  <c r="EC40" i="28"/>
  <c r="ED40" i="28" s="1"/>
  <c r="DZ40" i="28"/>
  <c r="DW40" i="28"/>
  <c r="DT40" i="28"/>
  <c r="DQ40" i="28"/>
  <c r="DN40" i="28"/>
  <c r="DK40" i="28"/>
  <c r="DI40" i="28"/>
  <c r="G40" i="28" s="1"/>
  <c r="DG40" i="28"/>
  <c r="DD40" i="28"/>
  <c r="DA40" i="28"/>
  <c r="CX40" i="28"/>
  <c r="CU40" i="28"/>
  <c r="CR40" i="28"/>
  <c r="CO40" i="28"/>
  <c r="CL40" i="28"/>
  <c r="CI40" i="28"/>
  <c r="CF40" i="28"/>
  <c r="CC40" i="28"/>
  <c r="BZ40" i="28"/>
  <c r="BW40" i="28"/>
  <c r="BT40" i="28"/>
  <c r="BP40" i="28"/>
  <c r="BN40" i="28"/>
  <c r="BL40" i="28"/>
  <c r="BI40" i="28"/>
  <c r="BF40" i="28"/>
  <c r="BC40" i="28"/>
  <c r="AZ40" i="28"/>
  <c r="AW40" i="28"/>
  <c r="AT40" i="28"/>
  <c r="AR40" i="28"/>
  <c r="AO40" i="28"/>
  <c r="AQ40" i="28" s="1"/>
  <c r="AM40" i="28"/>
  <c r="AJ40" i="28"/>
  <c r="AL40" i="28" s="1"/>
  <c r="AH40" i="28"/>
  <c r="AE40" i="28"/>
  <c r="AG40" i="28" s="1"/>
  <c r="AC40" i="28"/>
  <c r="Z40" i="28"/>
  <c r="AB40" i="28" s="1"/>
  <c r="X40" i="28"/>
  <c r="U40" i="28"/>
  <c r="W40" i="28" s="1"/>
  <c r="Q40" i="28"/>
  <c r="R40" i="28" s="1"/>
  <c r="O40" i="28"/>
  <c r="P40" i="28" s="1"/>
  <c r="L40" i="28"/>
  <c r="J40" i="28"/>
  <c r="K40" i="28" s="1"/>
  <c r="EC39" i="28"/>
  <c r="EF39" i="28" s="1"/>
  <c r="DZ39" i="28"/>
  <c r="DW39" i="28"/>
  <c r="DT39" i="28"/>
  <c r="DQ39" i="28"/>
  <c r="DN39" i="28"/>
  <c r="DK39" i="28"/>
  <c r="DI39" i="28"/>
  <c r="G39" i="28" s="1"/>
  <c r="DG39" i="28"/>
  <c r="DH39" i="28" s="1"/>
  <c r="DD39" i="28"/>
  <c r="DA39" i="28"/>
  <c r="CX39" i="28"/>
  <c r="CU39" i="28"/>
  <c r="CR39" i="28"/>
  <c r="CO39" i="28"/>
  <c r="CL39" i="28"/>
  <c r="CI39" i="28"/>
  <c r="CF39" i="28"/>
  <c r="CC39" i="28"/>
  <c r="BZ39" i="28"/>
  <c r="BW39" i="28"/>
  <c r="BT39" i="28"/>
  <c r="BP39" i="28"/>
  <c r="BN39" i="28"/>
  <c r="BO39" i="28" s="1"/>
  <c r="BL39" i="28"/>
  <c r="BI39" i="28"/>
  <c r="BF39" i="28"/>
  <c r="BC39" i="28"/>
  <c r="AZ39" i="28"/>
  <c r="AW39" i="28"/>
  <c r="AT39" i="28"/>
  <c r="AR39" i="28"/>
  <c r="AO39" i="28"/>
  <c r="AQ39" i="28" s="1"/>
  <c r="AM39" i="28"/>
  <c r="AJ39" i="28"/>
  <c r="AL39" i="28" s="1"/>
  <c r="AH39" i="28"/>
  <c r="AE39" i="28"/>
  <c r="AG39" i="28" s="1"/>
  <c r="AC39" i="28"/>
  <c r="Z39" i="28"/>
  <c r="AB39" i="28" s="1"/>
  <c r="X39" i="28"/>
  <c r="U39" i="28"/>
  <c r="W39" i="28" s="1"/>
  <c r="Q39" i="28"/>
  <c r="O39" i="28"/>
  <c r="P39" i="28" s="1"/>
  <c r="R39" i="28" s="1"/>
  <c r="L39" i="28"/>
  <c r="J39" i="28"/>
  <c r="K39" i="28" s="1"/>
  <c r="EC38" i="28"/>
  <c r="DZ38" i="28"/>
  <c r="DW38" i="28"/>
  <c r="DT38" i="28"/>
  <c r="DQ38" i="28"/>
  <c r="DN38" i="28"/>
  <c r="DK38" i="28"/>
  <c r="DI38" i="28"/>
  <c r="G38" i="28" s="1"/>
  <c r="DG38" i="28"/>
  <c r="DH38" i="28" s="1"/>
  <c r="DD38" i="28"/>
  <c r="DA38" i="28"/>
  <c r="CX38" i="28"/>
  <c r="CU38" i="28"/>
  <c r="CR38" i="28"/>
  <c r="CO38" i="28"/>
  <c r="CL38" i="28"/>
  <c r="CI38" i="28"/>
  <c r="CF38" i="28"/>
  <c r="CC38" i="28"/>
  <c r="BZ38" i="28"/>
  <c r="BW38" i="28"/>
  <c r="BT38" i="28"/>
  <c r="BP38" i="28"/>
  <c r="BN38" i="28"/>
  <c r="BO38" i="28" s="1"/>
  <c r="BL38" i="28"/>
  <c r="BI38" i="28"/>
  <c r="BF38" i="28"/>
  <c r="BC38" i="28"/>
  <c r="AZ38" i="28"/>
  <c r="AW38" i="28"/>
  <c r="AT38" i="28"/>
  <c r="AR38" i="28"/>
  <c r="AO38" i="28"/>
  <c r="AQ38" i="28" s="1"/>
  <c r="AM38" i="28"/>
  <c r="AJ38" i="28"/>
  <c r="AL38" i="28" s="1"/>
  <c r="AH38" i="28"/>
  <c r="AE38" i="28"/>
  <c r="AG38" i="28" s="1"/>
  <c r="AC38" i="28"/>
  <c r="Z38" i="28"/>
  <c r="AB38" i="28" s="1"/>
  <c r="X38" i="28"/>
  <c r="U38" i="28"/>
  <c r="W38" i="28" s="1"/>
  <c r="Q38" i="28"/>
  <c r="O38" i="28"/>
  <c r="L38" i="28"/>
  <c r="J38" i="28"/>
  <c r="EC37" i="28"/>
  <c r="EF37" i="28" s="1"/>
  <c r="DZ37" i="28"/>
  <c r="DW37" i="28"/>
  <c r="DT37" i="28"/>
  <c r="DQ37" i="28"/>
  <c r="DN37" i="28"/>
  <c r="DK37" i="28"/>
  <c r="DI37" i="28"/>
  <c r="G37" i="28" s="1"/>
  <c r="DG37" i="28"/>
  <c r="DH37" i="28" s="1"/>
  <c r="DD37" i="28"/>
  <c r="DA37" i="28"/>
  <c r="CX37" i="28"/>
  <c r="CU37" i="28"/>
  <c r="CR37" i="28"/>
  <c r="CO37" i="28"/>
  <c r="CL37" i="28"/>
  <c r="CI37" i="28"/>
  <c r="CF37" i="28"/>
  <c r="CC37" i="28"/>
  <c r="BZ37" i="28"/>
  <c r="BW37" i="28"/>
  <c r="BT37" i="28"/>
  <c r="BP37" i="28"/>
  <c r="BN37" i="28"/>
  <c r="BL37" i="28"/>
  <c r="BI37" i="28"/>
  <c r="BF37" i="28"/>
  <c r="BC37" i="28"/>
  <c r="AZ37" i="28"/>
  <c r="AW37" i="28"/>
  <c r="AT37" i="28"/>
  <c r="AR37" i="28"/>
  <c r="AO37" i="28"/>
  <c r="AQ37" i="28" s="1"/>
  <c r="AM37" i="28"/>
  <c r="AJ37" i="28"/>
  <c r="AL37" i="28" s="1"/>
  <c r="AH37" i="28"/>
  <c r="AE37" i="28"/>
  <c r="AG37" i="28" s="1"/>
  <c r="AC37" i="28"/>
  <c r="Z37" i="28"/>
  <c r="AB37" i="28" s="1"/>
  <c r="X37" i="28"/>
  <c r="U37" i="28"/>
  <c r="W37" i="28" s="1"/>
  <c r="Q37" i="28"/>
  <c r="O37" i="28"/>
  <c r="P37" i="28" s="1"/>
  <c r="L37" i="28"/>
  <c r="J37" i="28"/>
  <c r="EC36" i="28"/>
  <c r="EF36" i="28" s="1"/>
  <c r="DZ36" i="28"/>
  <c r="DW36" i="28"/>
  <c r="DT36" i="28"/>
  <c r="DQ36" i="28"/>
  <c r="DN36" i="28"/>
  <c r="DK36" i="28"/>
  <c r="DI36" i="28"/>
  <c r="G36" i="28" s="1"/>
  <c r="DG36" i="28"/>
  <c r="DH36" i="28" s="1"/>
  <c r="DD36" i="28"/>
  <c r="DA36" i="28"/>
  <c r="CX36" i="28"/>
  <c r="CU36" i="28"/>
  <c r="CR36" i="28"/>
  <c r="CO36" i="28"/>
  <c r="CL36" i="28"/>
  <c r="CI36" i="28"/>
  <c r="CF36" i="28"/>
  <c r="CC36" i="28"/>
  <c r="BZ36" i="28"/>
  <c r="BW36" i="28"/>
  <c r="BT36" i="28"/>
  <c r="BP36" i="28"/>
  <c r="BQ36" i="28" s="1"/>
  <c r="BN36" i="28"/>
  <c r="BO36" i="28" s="1"/>
  <c r="BL36" i="28"/>
  <c r="BI36" i="28"/>
  <c r="BF36" i="28"/>
  <c r="BC36" i="28"/>
  <c r="AZ36" i="28"/>
  <c r="AW36" i="28"/>
  <c r="AT36" i="28"/>
  <c r="AR36" i="28"/>
  <c r="AO36" i="28"/>
  <c r="AQ36" i="28" s="1"/>
  <c r="AM36" i="28"/>
  <c r="AJ36" i="28"/>
  <c r="AL36" i="28" s="1"/>
  <c r="AH36" i="28"/>
  <c r="AE36" i="28"/>
  <c r="AG36" i="28" s="1"/>
  <c r="AC36" i="28"/>
  <c r="Z36" i="28"/>
  <c r="AB36" i="28" s="1"/>
  <c r="X36" i="28"/>
  <c r="U36" i="28"/>
  <c r="W36" i="28" s="1"/>
  <c r="Q36" i="28"/>
  <c r="O36" i="28"/>
  <c r="P36" i="28" s="1"/>
  <c r="L36" i="28"/>
  <c r="J36" i="28"/>
  <c r="K36" i="28" s="1"/>
  <c r="EC35" i="28"/>
  <c r="EF35" i="28" s="1"/>
  <c r="DZ35" i="28"/>
  <c r="DW35" i="28"/>
  <c r="DT35" i="28"/>
  <c r="DQ35" i="28"/>
  <c r="DN35" i="28"/>
  <c r="DK35" i="28"/>
  <c r="DI35" i="28"/>
  <c r="G35" i="28" s="1"/>
  <c r="DG35" i="28"/>
  <c r="DH35" i="28" s="1"/>
  <c r="DD35" i="28"/>
  <c r="DA35" i="28"/>
  <c r="CX35" i="28"/>
  <c r="CU35" i="28"/>
  <c r="CR35" i="28"/>
  <c r="CO35" i="28"/>
  <c r="CL35" i="28"/>
  <c r="CI35" i="28"/>
  <c r="CF35" i="28"/>
  <c r="CC35" i="28"/>
  <c r="BZ35" i="28"/>
  <c r="BW35" i="28"/>
  <c r="BT35" i="28"/>
  <c r="BP35" i="28"/>
  <c r="BN35" i="28"/>
  <c r="BO35" i="28" s="1"/>
  <c r="BL35" i="28"/>
  <c r="BI35" i="28"/>
  <c r="BF35" i="28"/>
  <c r="BC35" i="28"/>
  <c r="AZ35" i="28"/>
  <c r="AW35" i="28"/>
  <c r="AT35" i="28"/>
  <c r="AR35" i="28"/>
  <c r="AO35" i="28"/>
  <c r="AQ35" i="28" s="1"/>
  <c r="AM35" i="28"/>
  <c r="AJ35" i="28"/>
  <c r="AL35" i="28" s="1"/>
  <c r="AH35" i="28"/>
  <c r="AE35" i="28"/>
  <c r="AG35" i="28" s="1"/>
  <c r="AC35" i="28"/>
  <c r="Z35" i="28"/>
  <c r="AB35" i="28" s="1"/>
  <c r="X35" i="28"/>
  <c r="U35" i="28"/>
  <c r="W35" i="28" s="1"/>
  <c r="Q35" i="28"/>
  <c r="O35" i="28"/>
  <c r="L35" i="28"/>
  <c r="J35" i="28"/>
  <c r="K35" i="28" s="1"/>
  <c r="EC34" i="28"/>
  <c r="EF34" i="28" s="1"/>
  <c r="DZ34" i="28"/>
  <c r="DW34" i="28"/>
  <c r="DT34" i="28"/>
  <c r="DQ34" i="28"/>
  <c r="DN34" i="28"/>
  <c r="DK34" i="28"/>
  <c r="DI34" i="28"/>
  <c r="G34" i="28" s="1"/>
  <c r="DG34" i="28"/>
  <c r="DH34" i="28" s="1"/>
  <c r="DD34" i="28"/>
  <c r="DA34" i="28"/>
  <c r="CX34" i="28"/>
  <c r="CU34" i="28"/>
  <c r="CR34" i="28"/>
  <c r="CO34" i="28"/>
  <c r="CL34" i="28"/>
  <c r="CI34" i="28"/>
  <c r="CF34" i="28"/>
  <c r="CC34" i="28"/>
  <c r="BZ34" i="28"/>
  <c r="BW34" i="28"/>
  <c r="BT34" i="28"/>
  <c r="BP34" i="28"/>
  <c r="BN34" i="28"/>
  <c r="BL34" i="28"/>
  <c r="BI34" i="28"/>
  <c r="BF34" i="28"/>
  <c r="BC34" i="28"/>
  <c r="AZ34" i="28"/>
  <c r="AW34" i="28"/>
  <c r="AT34" i="28"/>
  <c r="AR34" i="28"/>
  <c r="AO34" i="28"/>
  <c r="AQ34" i="28" s="1"/>
  <c r="AM34" i="28"/>
  <c r="AJ34" i="28"/>
  <c r="AL34" i="28" s="1"/>
  <c r="AH34" i="28"/>
  <c r="AE34" i="28"/>
  <c r="AG34" i="28" s="1"/>
  <c r="AC34" i="28"/>
  <c r="Z34" i="28"/>
  <c r="AB34" i="28" s="1"/>
  <c r="X34" i="28"/>
  <c r="U34" i="28"/>
  <c r="W34" i="28" s="1"/>
  <c r="Q34" i="28"/>
  <c r="O34" i="28"/>
  <c r="L34" i="28"/>
  <c r="J34" i="28"/>
  <c r="K34" i="28" s="1"/>
  <c r="EC33" i="28"/>
  <c r="DZ33" i="28"/>
  <c r="DW33" i="28"/>
  <c r="DT33" i="28"/>
  <c r="DQ33" i="28"/>
  <c r="DN33" i="28"/>
  <c r="DK33" i="28"/>
  <c r="DI33" i="28"/>
  <c r="G33" i="28" s="1"/>
  <c r="DG33" i="28"/>
  <c r="DH33" i="28" s="1"/>
  <c r="DD33" i="28"/>
  <c r="DA33" i="28"/>
  <c r="CX33" i="28"/>
  <c r="CU33" i="28"/>
  <c r="CR33" i="28"/>
  <c r="CO33" i="28"/>
  <c r="CL33" i="28"/>
  <c r="CI33" i="28"/>
  <c r="CF33" i="28"/>
  <c r="CC33" i="28"/>
  <c r="BZ33" i="28"/>
  <c r="BW33" i="28"/>
  <c r="BT33" i="28"/>
  <c r="BP33" i="28"/>
  <c r="BN33" i="28"/>
  <c r="BL33" i="28"/>
  <c r="BI33" i="28"/>
  <c r="BF33" i="28"/>
  <c r="BC33" i="28"/>
  <c r="AZ33" i="28"/>
  <c r="AW33" i="28"/>
  <c r="AT33" i="28"/>
  <c r="AR33" i="28"/>
  <c r="AO33" i="28"/>
  <c r="AQ33" i="28" s="1"/>
  <c r="AM33" i="28"/>
  <c r="AJ33" i="28"/>
  <c r="AL33" i="28" s="1"/>
  <c r="AH33" i="28"/>
  <c r="AE33" i="28"/>
  <c r="AG33" i="28" s="1"/>
  <c r="AC33" i="28"/>
  <c r="Z33" i="28"/>
  <c r="AB33" i="28" s="1"/>
  <c r="X33" i="28"/>
  <c r="U33" i="28"/>
  <c r="W33" i="28" s="1"/>
  <c r="Q33" i="28"/>
  <c r="O33" i="28"/>
  <c r="L33" i="28"/>
  <c r="J33" i="28"/>
  <c r="EC32" i="28"/>
  <c r="ED32" i="28" s="1"/>
  <c r="DZ32" i="28"/>
  <c r="DW32" i="28"/>
  <c r="DT32" i="28"/>
  <c r="DQ32" i="28"/>
  <c r="DN32" i="28"/>
  <c r="DK32" i="28"/>
  <c r="DI32" i="28"/>
  <c r="G32" i="28" s="1"/>
  <c r="DG32" i="28"/>
  <c r="DH32" i="28" s="1"/>
  <c r="DD32" i="28"/>
  <c r="DA32" i="28"/>
  <c r="CX32" i="28"/>
  <c r="CU32" i="28"/>
  <c r="CR32" i="28"/>
  <c r="CO32" i="28"/>
  <c r="CL32" i="28"/>
  <c r="CI32" i="28"/>
  <c r="CF32" i="28"/>
  <c r="CC32" i="28"/>
  <c r="BZ32" i="28"/>
  <c r="BW32" i="28"/>
  <c r="BT32" i="28"/>
  <c r="BP32" i="28"/>
  <c r="BN32" i="28"/>
  <c r="BO32" i="28" s="1"/>
  <c r="BL32" i="28"/>
  <c r="BI32" i="28"/>
  <c r="BF32" i="28"/>
  <c r="BC32" i="28"/>
  <c r="AZ32" i="28"/>
  <c r="AW32" i="28"/>
  <c r="AT32" i="28"/>
  <c r="AR32" i="28"/>
  <c r="AO32" i="28"/>
  <c r="AQ32" i="28" s="1"/>
  <c r="AM32" i="28"/>
  <c r="AJ32" i="28"/>
  <c r="AL32" i="28" s="1"/>
  <c r="AH32" i="28"/>
  <c r="AE32" i="28"/>
  <c r="AG32" i="28" s="1"/>
  <c r="AC32" i="28"/>
  <c r="Z32" i="28"/>
  <c r="AB32" i="28" s="1"/>
  <c r="X32" i="28"/>
  <c r="U32" i="28"/>
  <c r="W32" i="28" s="1"/>
  <c r="Q32" i="28"/>
  <c r="O32" i="28"/>
  <c r="P32" i="28" s="1"/>
  <c r="L32" i="28"/>
  <c r="J32" i="28"/>
  <c r="K32" i="28" s="1"/>
  <c r="EC31" i="28"/>
  <c r="EF31" i="28" s="1"/>
  <c r="DZ31" i="28"/>
  <c r="DW31" i="28"/>
  <c r="DT31" i="28"/>
  <c r="DQ31" i="28"/>
  <c r="DN31" i="28"/>
  <c r="DK31" i="28"/>
  <c r="DI31" i="28"/>
  <c r="G31" i="28" s="1"/>
  <c r="DG31" i="28"/>
  <c r="DH31" i="28" s="1"/>
  <c r="DD31" i="28"/>
  <c r="DA31" i="28"/>
  <c r="CX31" i="28"/>
  <c r="CU31" i="28"/>
  <c r="CR31" i="28"/>
  <c r="CO31" i="28"/>
  <c r="CL31" i="28"/>
  <c r="CI31" i="28"/>
  <c r="CF31" i="28"/>
  <c r="CC31" i="28"/>
  <c r="BZ31" i="28"/>
  <c r="BW31" i="28"/>
  <c r="BT31" i="28"/>
  <c r="BP31" i="28"/>
  <c r="BN31" i="28"/>
  <c r="BO31" i="28" s="1"/>
  <c r="BL31" i="28"/>
  <c r="BI31" i="28"/>
  <c r="BF31" i="28"/>
  <c r="BC31" i="28"/>
  <c r="AZ31" i="28"/>
  <c r="AW31" i="28"/>
  <c r="AT31" i="28"/>
  <c r="AR31" i="28"/>
  <c r="AO31" i="28"/>
  <c r="AQ31" i="28" s="1"/>
  <c r="AM31" i="28"/>
  <c r="AJ31" i="28"/>
  <c r="AL31" i="28" s="1"/>
  <c r="AH31" i="28"/>
  <c r="AE31" i="28"/>
  <c r="AG31" i="28" s="1"/>
  <c r="AC31" i="28"/>
  <c r="Z31" i="28"/>
  <c r="AB31" i="28" s="1"/>
  <c r="X31" i="28"/>
  <c r="U31" i="28"/>
  <c r="W31" i="28" s="1"/>
  <c r="Q31" i="28"/>
  <c r="O31" i="28"/>
  <c r="P31" i="28"/>
  <c r="R31" i="28" s="1"/>
  <c r="L31" i="28"/>
  <c r="J31" i="28"/>
  <c r="K31" i="28" s="1"/>
  <c r="EC30" i="28"/>
  <c r="DZ30" i="28"/>
  <c r="DW30" i="28"/>
  <c r="DT30" i="28"/>
  <c r="DQ30" i="28"/>
  <c r="DN30" i="28"/>
  <c r="DK30" i="28"/>
  <c r="DI30" i="28"/>
  <c r="G30" i="28" s="1"/>
  <c r="DG30" i="28"/>
  <c r="DD30" i="28"/>
  <c r="DA30" i="28"/>
  <c r="CX30" i="28"/>
  <c r="CU30" i="28"/>
  <c r="CR30" i="28"/>
  <c r="CO30" i="28"/>
  <c r="CL30" i="28"/>
  <c r="CI30" i="28"/>
  <c r="CF30" i="28"/>
  <c r="CC30" i="28"/>
  <c r="BZ30" i="28"/>
  <c r="BW30" i="28"/>
  <c r="BT30" i="28"/>
  <c r="BP30" i="28"/>
  <c r="BQ30" i="28" s="1"/>
  <c r="BN30" i="28"/>
  <c r="BO30" i="28" s="1"/>
  <c r="BL30" i="28"/>
  <c r="BI30" i="28"/>
  <c r="BF30" i="28"/>
  <c r="BC30" i="28"/>
  <c r="AZ30" i="28"/>
  <c r="AW30" i="28"/>
  <c r="AT30" i="28"/>
  <c r="AR30" i="28"/>
  <c r="AO30" i="28"/>
  <c r="AQ30" i="28" s="1"/>
  <c r="AM30" i="28"/>
  <c r="AJ30" i="28"/>
  <c r="AL30" i="28" s="1"/>
  <c r="AH30" i="28"/>
  <c r="AE30" i="28"/>
  <c r="AG30" i="28" s="1"/>
  <c r="AC30" i="28"/>
  <c r="Z30" i="28"/>
  <c r="AB30" i="28" s="1"/>
  <c r="X30" i="28"/>
  <c r="U30" i="28"/>
  <c r="W30" i="28" s="1"/>
  <c r="Q30" i="28"/>
  <c r="O30" i="28"/>
  <c r="L30" i="28"/>
  <c r="J30" i="28"/>
  <c r="K30" i="28" s="1"/>
  <c r="EC29" i="28"/>
  <c r="DZ29" i="28"/>
  <c r="DW29" i="28"/>
  <c r="DT29" i="28"/>
  <c r="DQ29" i="28"/>
  <c r="DN29" i="28"/>
  <c r="DK29" i="28"/>
  <c r="DI29" i="28"/>
  <c r="G29" i="28" s="1"/>
  <c r="DG29" i="28"/>
  <c r="DH29" i="28" s="1"/>
  <c r="DD29" i="28"/>
  <c r="DA29" i="28"/>
  <c r="CX29" i="28"/>
  <c r="CU29" i="28"/>
  <c r="CR29" i="28"/>
  <c r="CO29" i="28"/>
  <c r="CL29" i="28"/>
  <c r="CI29" i="28"/>
  <c r="CF29" i="28"/>
  <c r="CC29" i="28"/>
  <c r="BZ29" i="28"/>
  <c r="BW29" i="28"/>
  <c r="BT29" i="28"/>
  <c r="BP29" i="28"/>
  <c r="BN29" i="28"/>
  <c r="BL29" i="28"/>
  <c r="BI29" i="28"/>
  <c r="BF29" i="28"/>
  <c r="BC29" i="28"/>
  <c r="AZ29" i="28"/>
  <c r="AW29" i="28"/>
  <c r="AT29" i="28"/>
  <c r="AR29" i="28"/>
  <c r="AO29" i="28"/>
  <c r="AQ29" i="28" s="1"/>
  <c r="AM29" i="28"/>
  <c r="AJ29" i="28"/>
  <c r="AL29" i="28" s="1"/>
  <c r="AH29" i="28"/>
  <c r="AE29" i="28"/>
  <c r="AG29" i="28" s="1"/>
  <c r="AC29" i="28"/>
  <c r="Z29" i="28"/>
  <c r="AB29" i="28" s="1"/>
  <c r="X29" i="28"/>
  <c r="U29" i="28"/>
  <c r="W29" i="28"/>
  <c r="Q29" i="28"/>
  <c r="O29" i="28"/>
  <c r="L29" i="28"/>
  <c r="J29" i="28"/>
  <c r="EC28" i="28"/>
  <c r="ED28" i="28"/>
  <c r="DZ28" i="28"/>
  <c r="DW28" i="28"/>
  <c r="DT28" i="28"/>
  <c r="DQ28" i="28"/>
  <c r="DN28" i="28"/>
  <c r="DK28" i="28"/>
  <c r="DI28" i="28"/>
  <c r="G28" i="28" s="1"/>
  <c r="DG28" i="28"/>
  <c r="DD28" i="28"/>
  <c r="DA28" i="28"/>
  <c r="CX28" i="28"/>
  <c r="CU28" i="28"/>
  <c r="CR28" i="28"/>
  <c r="CO28" i="28"/>
  <c r="CL28" i="28"/>
  <c r="CI28" i="28"/>
  <c r="CF28" i="28"/>
  <c r="CC28" i="28"/>
  <c r="BZ28" i="28"/>
  <c r="BW28" i="28"/>
  <c r="BT28" i="28"/>
  <c r="BP28" i="28"/>
  <c r="BN28" i="28"/>
  <c r="BO28" i="28"/>
  <c r="BQ28" i="28" s="1"/>
  <c r="BL28" i="28"/>
  <c r="BI28" i="28"/>
  <c r="BF28" i="28"/>
  <c r="BC28" i="28"/>
  <c r="AZ28" i="28"/>
  <c r="AW28" i="28"/>
  <c r="AT28" i="28"/>
  <c r="AR28" i="28"/>
  <c r="AO28" i="28"/>
  <c r="AQ28" i="28" s="1"/>
  <c r="AM28" i="28"/>
  <c r="AJ28" i="28"/>
  <c r="AL28" i="28" s="1"/>
  <c r="AH28" i="28"/>
  <c r="AE28" i="28"/>
  <c r="AG28" i="28" s="1"/>
  <c r="AC28" i="28"/>
  <c r="Z28" i="28"/>
  <c r="AB28" i="28" s="1"/>
  <c r="X28" i="28"/>
  <c r="U28" i="28"/>
  <c r="W28" i="28" s="1"/>
  <c r="Q28" i="28"/>
  <c r="O28" i="28"/>
  <c r="P28" i="28" s="1"/>
  <c r="L28" i="28"/>
  <c r="J28" i="28"/>
  <c r="EC27" i="28"/>
  <c r="DZ27" i="28"/>
  <c r="DW27" i="28"/>
  <c r="DT27" i="28"/>
  <c r="DQ27" i="28"/>
  <c r="DN27" i="28"/>
  <c r="DK27" i="28"/>
  <c r="DI27" i="28"/>
  <c r="G27" i="28" s="1"/>
  <c r="DG27" i="28"/>
  <c r="DH27" i="28" s="1"/>
  <c r="DD27" i="28"/>
  <c r="DA27" i="28"/>
  <c r="CX27" i="28"/>
  <c r="CU27" i="28"/>
  <c r="CR27" i="28"/>
  <c r="CO27" i="28"/>
  <c r="CL27" i="28"/>
  <c r="CI27" i="28"/>
  <c r="CF27" i="28"/>
  <c r="CC27" i="28"/>
  <c r="BZ27" i="28"/>
  <c r="BW27" i="28"/>
  <c r="BT27" i="28"/>
  <c r="BP27" i="28"/>
  <c r="BN27" i="28"/>
  <c r="BO27" i="28" s="1"/>
  <c r="BL27" i="28"/>
  <c r="BI27" i="28"/>
  <c r="BF27" i="28"/>
  <c r="BC27" i="28"/>
  <c r="AZ27" i="28"/>
  <c r="AW27" i="28"/>
  <c r="AT27" i="28"/>
  <c r="AR27" i="28"/>
  <c r="AO27" i="28"/>
  <c r="AQ27" i="28" s="1"/>
  <c r="AM27" i="28"/>
  <c r="AJ27" i="28"/>
  <c r="AL27" i="28" s="1"/>
  <c r="AH27" i="28"/>
  <c r="AE27" i="28"/>
  <c r="AG27" i="28" s="1"/>
  <c r="AC27" i="28"/>
  <c r="Z27" i="28"/>
  <c r="AB27" i="28" s="1"/>
  <c r="X27" i="28"/>
  <c r="U27" i="28"/>
  <c r="W27" i="28" s="1"/>
  <c r="Q27" i="28"/>
  <c r="O27" i="28"/>
  <c r="P27" i="28" s="1"/>
  <c r="L27" i="28"/>
  <c r="J27" i="28"/>
  <c r="EC26" i="28"/>
  <c r="DZ26" i="28"/>
  <c r="DW26" i="28"/>
  <c r="DT26" i="28"/>
  <c r="DQ26" i="28"/>
  <c r="DN26" i="28"/>
  <c r="DK26" i="28"/>
  <c r="DI26" i="28"/>
  <c r="G26" i="28" s="1"/>
  <c r="DG26" i="28"/>
  <c r="DD26" i="28"/>
  <c r="DA26" i="28"/>
  <c r="CX26" i="28"/>
  <c r="CU26" i="28"/>
  <c r="CR26" i="28"/>
  <c r="CO26" i="28"/>
  <c r="CL26" i="28"/>
  <c r="CI26" i="28"/>
  <c r="CF26" i="28"/>
  <c r="CC26" i="28"/>
  <c r="BZ26" i="28"/>
  <c r="BW26" i="28"/>
  <c r="BT26" i="28"/>
  <c r="BP26" i="28"/>
  <c r="BN26" i="28"/>
  <c r="BO26" i="28" s="1"/>
  <c r="BL26" i="28"/>
  <c r="BI26" i="28"/>
  <c r="BF26" i="28"/>
  <c r="BC26" i="28"/>
  <c r="AZ26" i="28"/>
  <c r="AW26" i="28"/>
  <c r="AT26" i="28"/>
  <c r="AR26" i="28"/>
  <c r="AO26" i="28"/>
  <c r="AQ26" i="28" s="1"/>
  <c r="AM26" i="28"/>
  <c r="AJ26" i="28"/>
  <c r="AL26" i="28" s="1"/>
  <c r="AH26" i="28"/>
  <c r="AE26" i="28"/>
  <c r="AG26" i="28" s="1"/>
  <c r="AC26" i="28"/>
  <c r="Z26" i="28"/>
  <c r="AB26" i="28" s="1"/>
  <c r="X26" i="28"/>
  <c r="U26" i="28"/>
  <c r="W26" i="28" s="1"/>
  <c r="Q26" i="28"/>
  <c r="O26" i="28"/>
  <c r="L26" i="28"/>
  <c r="J26" i="28"/>
  <c r="EC25" i="28"/>
  <c r="ED25" i="28" s="1"/>
  <c r="DZ25" i="28"/>
  <c r="DW25" i="28"/>
  <c r="DT25" i="28"/>
  <c r="DQ25" i="28"/>
  <c r="DN25" i="28"/>
  <c r="DK25" i="28"/>
  <c r="DI25" i="28"/>
  <c r="G25" i="28" s="1"/>
  <c r="DG25" i="28"/>
  <c r="DH25" i="28" s="1"/>
  <c r="DD25" i="28"/>
  <c r="DA25" i="28"/>
  <c r="CX25" i="28"/>
  <c r="CU25" i="28"/>
  <c r="CR25" i="28"/>
  <c r="CO25" i="28"/>
  <c r="CL25" i="28"/>
  <c r="CI25" i="28"/>
  <c r="CF25" i="28"/>
  <c r="CC25" i="28"/>
  <c r="BZ25" i="28"/>
  <c r="BW25" i="28"/>
  <c r="BT25" i="28"/>
  <c r="BP25" i="28"/>
  <c r="BN25" i="28"/>
  <c r="BL25" i="28"/>
  <c r="BI25" i="28"/>
  <c r="BF25" i="28"/>
  <c r="BC25" i="28"/>
  <c r="AZ25" i="28"/>
  <c r="AW25" i="28"/>
  <c r="AT25" i="28"/>
  <c r="AR25" i="28"/>
  <c r="AO25" i="28"/>
  <c r="AQ25" i="28" s="1"/>
  <c r="AM25" i="28"/>
  <c r="AJ25" i="28"/>
  <c r="AL25" i="28" s="1"/>
  <c r="AH25" i="28"/>
  <c r="AE25" i="28"/>
  <c r="AG25" i="28"/>
  <c r="AC25" i="28"/>
  <c r="Z25" i="28"/>
  <c r="AB25" i="28" s="1"/>
  <c r="X25" i="28"/>
  <c r="U25" i="28"/>
  <c r="W25" i="28" s="1"/>
  <c r="Q25" i="28"/>
  <c r="O25" i="28"/>
  <c r="P25" i="28" s="1"/>
  <c r="L25" i="28"/>
  <c r="J25" i="28"/>
  <c r="EC24" i="28"/>
  <c r="ED24" i="28" s="1"/>
  <c r="DZ24" i="28"/>
  <c r="DW24" i="28"/>
  <c r="DT24" i="28"/>
  <c r="DQ24" i="28"/>
  <c r="DN24" i="28"/>
  <c r="DK24" i="28"/>
  <c r="DI24" i="28"/>
  <c r="G24" i="28" s="1"/>
  <c r="DG24" i="28"/>
  <c r="DD24" i="28"/>
  <c r="DA24" i="28"/>
  <c r="CX24" i="28"/>
  <c r="CU24" i="28"/>
  <c r="CR24" i="28"/>
  <c r="CO24" i="28"/>
  <c r="CL24" i="28"/>
  <c r="CI24" i="28"/>
  <c r="CF24" i="28"/>
  <c r="CC24" i="28"/>
  <c r="BZ24" i="28"/>
  <c r="BW24" i="28"/>
  <c r="BT24" i="28"/>
  <c r="BP24" i="28"/>
  <c r="BN24" i="28"/>
  <c r="BO24" i="28" s="1"/>
  <c r="BL24" i="28"/>
  <c r="BI24" i="28"/>
  <c r="BF24" i="28"/>
  <c r="BC24" i="28"/>
  <c r="AZ24" i="28"/>
  <c r="AW24" i="28"/>
  <c r="AT24" i="28"/>
  <c r="AR24" i="28"/>
  <c r="AO24" i="28"/>
  <c r="AQ24" i="28" s="1"/>
  <c r="AM24" i="28"/>
  <c r="AJ24" i="28"/>
  <c r="AL24" i="28" s="1"/>
  <c r="AH24" i="28"/>
  <c r="AE24" i="28"/>
  <c r="AG24" i="28" s="1"/>
  <c r="AC24" i="28"/>
  <c r="Z24" i="28"/>
  <c r="AB24" i="28" s="1"/>
  <c r="X24" i="28"/>
  <c r="U24" i="28"/>
  <c r="W24" i="28" s="1"/>
  <c r="Q24" i="28"/>
  <c r="O24" i="28"/>
  <c r="P24" i="28" s="1"/>
  <c r="R24" i="28" s="1"/>
  <c r="L24" i="28"/>
  <c r="J24" i="28"/>
  <c r="EC23" i="28"/>
  <c r="EF23" i="28" s="1"/>
  <c r="DZ23" i="28"/>
  <c r="DW23" i="28"/>
  <c r="DT23" i="28"/>
  <c r="DQ23" i="28"/>
  <c r="DN23" i="28"/>
  <c r="DK23" i="28"/>
  <c r="DI23" i="28"/>
  <c r="G23" i="28" s="1"/>
  <c r="DG23" i="28"/>
  <c r="DH23" i="28" s="1"/>
  <c r="DD23" i="28"/>
  <c r="DA23" i="28"/>
  <c r="CX23" i="28"/>
  <c r="CU23" i="28"/>
  <c r="CR23" i="28"/>
  <c r="CO23" i="28"/>
  <c r="CL23" i="28"/>
  <c r="CI23" i="28"/>
  <c r="CF23" i="28"/>
  <c r="CC23" i="28"/>
  <c r="BZ23" i="28"/>
  <c r="BW23" i="28"/>
  <c r="BT23" i="28"/>
  <c r="BP23" i="28"/>
  <c r="BN23" i="28"/>
  <c r="BO23" i="28" s="1"/>
  <c r="BL23" i="28"/>
  <c r="BI23" i="28"/>
  <c r="BF23" i="28"/>
  <c r="BC23" i="28"/>
  <c r="AZ23" i="28"/>
  <c r="AW23" i="28"/>
  <c r="AT23" i="28"/>
  <c r="AR23" i="28"/>
  <c r="AO23" i="28"/>
  <c r="AQ23" i="28" s="1"/>
  <c r="AM23" i="28"/>
  <c r="AJ23" i="28"/>
  <c r="AL23" i="28" s="1"/>
  <c r="AH23" i="28"/>
  <c r="AE23" i="28"/>
  <c r="AG23" i="28" s="1"/>
  <c r="AC23" i="28"/>
  <c r="Z23" i="28"/>
  <c r="AB23" i="28" s="1"/>
  <c r="X23" i="28"/>
  <c r="U23" i="28"/>
  <c r="W23" i="28" s="1"/>
  <c r="Q23" i="28"/>
  <c r="O23" i="28"/>
  <c r="L23" i="28"/>
  <c r="J23" i="28"/>
  <c r="K23" i="28" s="1"/>
  <c r="EC22" i="28"/>
  <c r="DZ22" i="28"/>
  <c r="DW22" i="28"/>
  <c r="DT22" i="28"/>
  <c r="DQ22" i="28"/>
  <c r="DN22" i="28"/>
  <c r="DK22" i="28"/>
  <c r="DI22" i="28"/>
  <c r="G22" i="28" s="1"/>
  <c r="DG22" i="28"/>
  <c r="DH22" i="28" s="1"/>
  <c r="DD22" i="28"/>
  <c r="DA22" i="28"/>
  <c r="CX22" i="28"/>
  <c r="CU22" i="28"/>
  <c r="CR22" i="28"/>
  <c r="CO22" i="28"/>
  <c r="CL22" i="28"/>
  <c r="CI22" i="28"/>
  <c r="CF22" i="28"/>
  <c r="CC22" i="28"/>
  <c r="BZ22" i="28"/>
  <c r="BW22" i="28"/>
  <c r="BT22" i="28"/>
  <c r="BP22" i="28"/>
  <c r="BN22" i="28"/>
  <c r="BO22" i="28" s="1"/>
  <c r="BL22" i="28"/>
  <c r="BI22" i="28"/>
  <c r="BF22" i="28"/>
  <c r="BC22" i="28"/>
  <c r="AZ22" i="28"/>
  <c r="AW22" i="28"/>
  <c r="AT22" i="28"/>
  <c r="AR22" i="28"/>
  <c r="AO22" i="28"/>
  <c r="AQ22" i="28" s="1"/>
  <c r="AM22" i="28"/>
  <c r="AJ22" i="28"/>
  <c r="AL22" i="28"/>
  <c r="AH22" i="28"/>
  <c r="AE22" i="28"/>
  <c r="AG22" i="28" s="1"/>
  <c r="AC22" i="28"/>
  <c r="Z22" i="28"/>
  <c r="AB22" i="28" s="1"/>
  <c r="X22" i="28"/>
  <c r="U22" i="28"/>
  <c r="W22" i="28" s="1"/>
  <c r="Q22" i="28"/>
  <c r="O22" i="28"/>
  <c r="P22" i="28" s="1"/>
  <c r="R22" i="28" s="1"/>
  <c r="L22" i="28"/>
  <c r="J22" i="28"/>
  <c r="K22" i="28" s="1"/>
  <c r="M22" i="28" s="1"/>
  <c r="EC21" i="28"/>
  <c r="EF21" i="28" s="1"/>
  <c r="DZ21" i="28"/>
  <c r="DW21" i="28"/>
  <c r="DT21" i="28"/>
  <c r="DQ21" i="28"/>
  <c r="DN21" i="28"/>
  <c r="DK21" i="28"/>
  <c r="DI21" i="28"/>
  <c r="G21" i="28" s="1"/>
  <c r="DG21" i="28"/>
  <c r="DD21" i="28"/>
  <c r="DA21" i="28"/>
  <c r="CX21" i="28"/>
  <c r="CU21" i="28"/>
  <c r="CR21" i="28"/>
  <c r="CO21" i="28"/>
  <c r="CL21" i="28"/>
  <c r="CI21" i="28"/>
  <c r="CF21" i="28"/>
  <c r="CC21" i="28"/>
  <c r="BZ21" i="28"/>
  <c r="BW21" i="28"/>
  <c r="BT21" i="28"/>
  <c r="BP21" i="28"/>
  <c r="BN21" i="28"/>
  <c r="BL21" i="28"/>
  <c r="BI21" i="28"/>
  <c r="BF21" i="28"/>
  <c r="BC21" i="28"/>
  <c r="AZ21" i="28"/>
  <c r="AW21" i="28"/>
  <c r="AT21" i="28"/>
  <c r="AR21" i="28"/>
  <c r="AO21" i="28"/>
  <c r="AQ21" i="28" s="1"/>
  <c r="AM21" i="28"/>
  <c r="AJ21" i="28"/>
  <c r="AL21" i="28" s="1"/>
  <c r="AH21" i="28"/>
  <c r="AE21" i="28"/>
  <c r="AG21" i="28" s="1"/>
  <c r="AC21" i="28"/>
  <c r="Z21" i="28"/>
  <c r="AB21" i="28" s="1"/>
  <c r="X21" i="28"/>
  <c r="U21" i="28"/>
  <c r="W21" i="28" s="1"/>
  <c r="Q21" i="28"/>
  <c r="O21" i="28"/>
  <c r="L21" i="28"/>
  <c r="J21" i="28"/>
  <c r="EC20" i="28"/>
  <c r="DZ20" i="28"/>
  <c r="DW20" i="28"/>
  <c r="DT20" i="28"/>
  <c r="DQ20" i="28"/>
  <c r="DN20" i="28"/>
  <c r="DK20" i="28"/>
  <c r="DI20" i="28"/>
  <c r="G20" i="28" s="1"/>
  <c r="DG20" i="28"/>
  <c r="DH20" i="28" s="1"/>
  <c r="DD20" i="28"/>
  <c r="DA20" i="28"/>
  <c r="CX20" i="28"/>
  <c r="CU20" i="28"/>
  <c r="CR20" i="28"/>
  <c r="CO20" i="28"/>
  <c r="CL20" i="28"/>
  <c r="CI20" i="28"/>
  <c r="CF20" i="28"/>
  <c r="CC20" i="28"/>
  <c r="BZ20" i="28"/>
  <c r="BW20" i="28"/>
  <c r="BT20" i="28"/>
  <c r="BP20" i="28"/>
  <c r="BN20" i="28"/>
  <c r="BO20" i="28" s="1"/>
  <c r="BL20" i="28"/>
  <c r="BI20" i="28"/>
  <c r="BF20" i="28"/>
  <c r="BC20" i="28"/>
  <c r="AZ20" i="28"/>
  <c r="AW20" i="28"/>
  <c r="AT20" i="28"/>
  <c r="AR20" i="28"/>
  <c r="AO20" i="28"/>
  <c r="AQ20" i="28" s="1"/>
  <c r="AM20" i="28"/>
  <c r="AJ20" i="28"/>
  <c r="AL20" i="28" s="1"/>
  <c r="AH20" i="28"/>
  <c r="AE20" i="28"/>
  <c r="AG20" i="28" s="1"/>
  <c r="AC20" i="28"/>
  <c r="Z20" i="28"/>
  <c r="AB20" i="28" s="1"/>
  <c r="X20" i="28"/>
  <c r="U20" i="28"/>
  <c r="W20" i="28" s="1"/>
  <c r="Q20" i="28"/>
  <c r="O20" i="28"/>
  <c r="L20" i="28"/>
  <c r="J20" i="28"/>
  <c r="EC19" i="28"/>
  <c r="EF19" i="28" s="1"/>
  <c r="DZ19" i="28"/>
  <c r="DW19" i="28"/>
  <c r="DT19" i="28"/>
  <c r="DQ19" i="28"/>
  <c r="DN19" i="28"/>
  <c r="DK19" i="28"/>
  <c r="DI19" i="28"/>
  <c r="G19" i="28" s="1"/>
  <c r="DG19" i="28"/>
  <c r="DH19" i="28" s="1"/>
  <c r="DD19" i="28"/>
  <c r="DA19" i="28"/>
  <c r="CX19" i="28"/>
  <c r="CU19" i="28"/>
  <c r="CR19" i="28"/>
  <c r="CO19" i="28"/>
  <c r="CL19" i="28"/>
  <c r="CI19" i="28"/>
  <c r="CF19" i="28"/>
  <c r="CC19" i="28"/>
  <c r="BZ19" i="28"/>
  <c r="BW19" i="28"/>
  <c r="BT19" i="28"/>
  <c r="BP19" i="28"/>
  <c r="BN19" i="28"/>
  <c r="BO19" i="28" s="1"/>
  <c r="BL19" i="28"/>
  <c r="BI19" i="28"/>
  <c r="BF19" i="28"/>
  <c r="BC19" i="28"/>
  <c r="AZ19" i="28"/>
  <c r="AW19" i="28"/>
  <c r="AT19" i="28"/>
  <c r="AR19" i="28"/>
  <c r="AO19" i="28"/>
  <c r="AQ19" i="28" s="1"/>
  <c r="AM19" i="28"/>
  <c r="AJ19" i="28"/>
  <c r="AL19" i="28" s="1"/>
  <c r="AH19" i="28"/>
  <c r="AE19" i="28"/>
  <c r="AG19" i="28" s="1"/>
  <c r="AC19" i="28"/>
  <c r="Z19" i="28"/>
  <c r="AB19" i="28" s="1"/>
  <c r="X19" i="28"/>
  <c r="U19" i="28"/>
  <c r="W19" i="28" s="1"/>
  <c r="Q19" i="28"/>
  <c r="O19" i="28"/>
  <c r="P19" i="28" s="1"/>
  <c r="L19" i="28"/>
  <c r="J19" i="28"/>
  <c r="K19" i="28" s="1"/>
  <c r="EC18" i="28"/>
  <c r="ED18" i="28" s="1"/>
  <c r="DZ18" i="28"/>
  <c r="DW18" i="28"/>
  <c r="DT18" i="28"/>
  <c r="DQ18" i="28"/>
  <c r="DN18" i="28"/>
  <c r="DK18" i="28"/>
  <c r="DI18" i="28"/>
  <c r="G18" i="28" s="1"/>
  <c r="DG18" i="28"/>
  <c r="DD18" i="28"/>
  <c r="DA18" i="28"/>
  <c r="CX18" i="28"/>
  <c r="CU18" i="28"/>
  <c r="CR18" i="28"/>
  <c r="CO18" i="28"/>
  <c r="CL18" i="28"/>
  <c r="CI18" i="28"/>
  <c r="CF18" i="28"/>
  <c r="CC18" i="28"/>
  <c r="BZ18" i="28"/>
  <c r="BW18" i="28"/>
  <c r="BT18" i="28"/>
  <c r="BP18" i="28"/>
  <c r="BN18" i="28"/>
  <c r="BO18" i="28"/>
  <c r="BL18" i="28"/>
  <c r="BI18" i="28"/>
  <c r="BF18" i="28"/>
  <c r="BC18" i="28"/>
  <c r="AZ18" i="28"/>
  <c r="AW18" i="28"/>
  <c r="AT18" i="28"/>
  <c r="AR18" i="28"/>
  <c r="AO18" i="28"/>
  <c r="AQ18" i="28" s="1"/>
  <c r="AM18" i="28"/>
  <c r="AJ18" i="28"/>
  <c r="AL18" i="28" s="1"/>
  <c r="AH18" i="28"/>
  <c r="AE18" i="28"/>
  <c r="AG18" i="28" s="1"/>
  <c r="AC18" i="28"/>
  <c r="Z18" i="28"/>
  <c r="AB18" i="28" s="1"/>
  <c r="X18" i="28"/>
  <c r="U18" i="28"/>
  <c r="W18" i="28" s="1"/>
  <c r="Q18" i="28"/>
  <c r="O18" i="28"/>
  <c r="L18" i="28"/>
  <c r="J18" i="28"/>
  <c r="EC17" i="28"/>
  <c r="EF17" i="28" s="1"/>
  <c r="DZ17" i="28"/>
  <c r="DW17" i="28"/>
  <c r="DT17" i="28"/>
  <c r="DQ17" i="28"/>
  <c r="DN17" i="28"/>
  <c r="DK17" i="28"/>
  <c r="DI17" i="28"/>
  <c r="G17" i="28" s="1"/>
  <c r="DG17" i="28"/>
  <c r="DD17" i="28"/>
  <c r="DA17" i="28"/>
  <c r="CX17" i="28"/>
  <c r="CU17" i="28"/>
  <c r="CR17" i="28"/>
  <c r="CO17" i="28"/>
  <c r="CL17" i="28"/>
  <c r="CI17" i="28"/>
  <c r="CF17" i="28"/>
  <c r="CC17" i="28"/>
  <c r="BZ17" i="28"/>
  <c r="BW17" i="28"/>
  <c r="BT17" i="28"/>
  <c r="BP17" i="28"/>
  <c r="BR17" i="28" s="1"/>
  <c r="BN17" i="28"/>
  <c r="BL17" i="28"/>
  <c r="BI17" i="28"/>
  <c r="BF17" i="28"/>
  <c r="BC17" i="28"/>
  <c r="AZ17" i="28"/>
  <c r="AW17" i="28"/>
  <c r="AT17" i="28"/>
  <c r="AR17" i="28"/>
  <c r="AO17" i="28"/>
  <c r="AQ17" i="28" s="1"/>
  <c r="AM17" i="28"/>
  <c r="AJ17" i="28"/>
  <c r="AL17" i="28" s="1"/>
  <c r="AH17" i="28"/>
  <c r="AE17" i="28"/>
  <c r="AG17" i="28" s="1"/>
  <c r="AC17" i="28"/>
  <c r="Z17" i="28"/>
  <c r="AB17" i="28" s="1"/>
  <c r="X17" i="28"/>
  <c r="U17" i="28"/>
  <c r="W17" i="28" s="1"/>
  <c r="Q17" i="28"/>
  <c r="O17" i="28"/>
  <c r="P17" i="28" s="1"/>
  <c r="L17" i="28"/>
  <c r="J17" i="28"/>
  <c r="K17" i="28" s="1"/>
  <c r="M17" i="28" s="1"/>
  <c r="EC16" i="28"/>
  <c r="ED16" i="28" s="1"/>
  <c r="DZ16" i="28"/>
  <c r="DW16" i="28"/>
  <c r="DT16" i="28"/>
  <c r="DQ16" i="28"/>
  <c r="DN16" i="28"/>
  <c r="DK16" i="28"/>
  <c r="DI16" i="28"/>
  <c r="G16" i="28" s="1"/>
  <c r="DG16" i="28"/>
  <c r="DH16" i="28" s="1"/>
  <c r="DD16" i="28"/>
  <c r="DA16" i="28"/>
  <c r="CX16" i="28"/>
  <c r="CU16" i="28"/>
  <c r="CR16" i="28"/>
  <c r="CO16" i="28"/>
  <c r="CL16" i="28"/>
  <c r="CI16" i="28"/>
  <c r="CF16" i="28"/>
  <c r="CC16" i="28"/>
  <c r="BZ16" i="28"/>
  <c r="BW16" i="28"/>
  <c r="BT16" i="28"/>
  <c r="BP16" i="28"/>
  <c r="BN16" i="28"/>
  <c r="BO16" i="28" s="1"/>
  <c r="BL16" i="28"/>
  <c r="BI16" i="28"/>
  <c r="BF16" i="28"/>
  <c r="BC16" i="28"/>
  <c r="AZ16" i="28"/>
  <c r="AW16" i="28"/>
  <c r="AT16" i="28"/>
  <c r="AR16" i="28"/>
  <c r="AO16" i="28"/>
  <c r="AQ16" i="28" s="1"/>
  <c r="AM16" i="28"/>
  <c r="AJ16" i="28"/>
  <c r="AL16" i="28" s="1"/>
  <c r="AH16" i="28"/>
  <c r="AE16" i="28"/>
  <c r="AG16" i="28" s="1"/>
  <c r="AC16" i="28"/>
  <c r="Z16" i="28"/>
  <c r="AB16" i="28" s="1"/>
  <c r="X16" i="28"/>
  <c r="U16" i="28"/>
  <c r="W16" i="28" s="1"/>
  <c r="Q16" i="28"/>
  <c r="R16" i="28" s="1"/>
  <c r="O16" i="28"/>
  <c r="P16" i="28"/>
  <c r="L16" i="28"/>
  <c r="J16" i="28"/>
  <c r="K16" i="28" s="1"/>
  <c r="M16" i="28" s="1"/>
  <c r="EC15" i="28"/>
  <c r="DZ15" i="28"/>
  <c r="DW15" i="28"/>
  <c r="DT15" i="28"/>
  <c r="DQ15" i="28"/>
  <c r="DN15" i="28"/>
  <c r="DK15" i="28"/>
  <c r="DI15" i="28"/>
  <c r="G15" i="28" s="1"/>
  <c r="DG15" i="28"/>
  <c r="DH15" i="28" s="1"/>
  <c r="DD15" i="28"/>
  <c r="DA15" i="28"/>
  <c r="CX15" i="28"/>
  <c r="CU15" i="28"/>
  <c r="CR15" i="28"/>
  <c r="CO15" i="28"/>
  <c r="CL15" i="28"/>
  <c r="CI15" i="28"/>
  <c r="CF15" i="28"/>
  <c r="CC15" i="28"/>
  <c r="BZ15" i="28"/>
  <c r="BW15" i="28"/>
  <c r="BT15" i="28"/>
  <c r="BP15" i="28"/>
  <c r="BN15" i="28"/>
  <c r="BO15" i="28" s="1"/>
  <c r="BL15" i="28"/>
  <c r="BI15" i="28"/>
  <c r="BF15" i="28"/>
  <c r="BC15" i="28"/>
  <c r="AZ15" i="28"/>
  <c r="AW15" i="28"/>
  <c r="AT15" i="28"/>
  <c r="AR15" i="28"/>
  <c r="AO15" i="28"/>
  <c r="AQ15" i="28" s="1"/>
  <c r="AM15" i="28"/>
  <c r="AJ15" i="28"/>
  <c r="AL15" i="28"/>
  <c r="AH15" i="28"/>
  <c r="AE15" i="28"/>
  <c r="AG15" i="28" s="1"/>
  <c r="AC15" i="28"/>
  <c r="Z15" i="28"/>
  <c r="AB15" i="28" s="1"/>
  <c r="X15" i="28"/>
  <c r="U15" i="28"/>
  <c r="W15" i="28" s="1"/>
  <c r="Q15" i="28"/>
  <c r="O15" i="28"/>
  <c r="L15" i="28"/>
  <c r="J15" i="28"/>
  <c r="K15" i="28" s="1"/>
  <c r="M15" i="28" s="1"/>
  <c r="EC14" i="28"/>
  <c r="DZ14" i="28"/>
  <c r="DW14" i="28"/>
  <c r="DT14" i="28"/>
  <c r="DQ14" i="28"/>
  <c r="DN14" i="28"/>
  <c r="DK14" i="28"/>
  <c r="DI14" i="28"/>
  <c r="G14" i="28" s="1"/>
  <c r="DG14" i="28"/>
  <c r="DD14" i="28"/>
  <c r="DA14" i="28"/>
  <c r="CX14" i="28"/>
  <c r="CU14" i="28"/>
  <c r="CR14" i="28"/>
  <c r="CO14" i="28"/>
  <c r="CL14" i="28"/>
  <c r="CI14" i="28"/>
  <c r="CF14" i="28"/>
  <c r="CC14" i="28"/>
  <c r="BZ14" i="28"/>
  <c r="BW14" i="28"/>
  <c r="BT14" i="28"/>
  <c r="BP14" i="28"/>
  <c r="BN14" i="28"/>
  <c r="BO14" i="28" s="1"/>
  <c r="BL14" i="28"/>
  <c r="BI14" i="28"/>
  <c r="BF14" i="28"/>
  <c r="BC14" i="28"/>
  <c r="AZ14" i="28"/>
  <c r="AW14" i="28"/>
  <c r="AT14" i="28"/>
  <c r="AR14" i="28"/>
  <c r="AO14" i="28"/>
  <c r="AQ14" i="28" s="1"/>
  <c r="AM14" i="28"/>
  <c r="AJ14" i="28"/>
  <c r="AL14" i="28" s="1"/>
  <c r="AH14" i="28"/>
  <c r="AE14" i="28"/>
  <c r="AG14" i="28" s="1"/>
  <c r="AC14" i="28"/>
  <c r="Z14" i="28"/>
  <c r="AB14" i="28" s="1"/>
  <c r="X14" i="28"/>
  <c r="U14" i="28"/>
  <c r="W14" i="28" s="1"/>
  <c r="Q14" i="28"/>
  <c r="O14" i="28"/>
  <c r="P14" i="28" s="1"/>
  <c r="L14" i="28"/>
  <c r="J14" i="28"/>
  <c r="EC13" i="28"/>
  <c r="E13" i="28" s="1"/>
  <c r="F13" i="28" s="1"/>
  <c r="H13" i="28" s="1"/>
  <c r="DZ13" i="28"/>
  <c r="DW13" i="28"/>
  <c r="DT13" i="28"/>
  <c r="DQ13" i="28"/>
  <c r="DN13" i="28"/>
  <c r="DK13" i="28"/>
  <c r="DI13" i="28"/>
  <c r="G13" i="28" s="1"/>
  <c r="DG13" i="28"/>
  <c r="DH13" i="28" s="1"/>
  <c r="DD13" i="28"/>
  <c r="DA13" i="28"/>
  <c r="CX13" i="28"/>
  <c r="CU13" i="28"/>
  <c r="CR13" i="28"/>
  <c r="CO13" i="28"/>
  <c r="CL13" i="28"/>
  <c r="CI13" i="28"/>
  <c r="CF13" i="28"/>
  <c r="CC13" i="28"/>
  <c r="BZ13" i="28"/>
  <c r="BW13" i="28"/>
  <c r="BT13" i="28"/>
  <c r="BP13" i="28"/>
  <c r="BN13" i="28"/>
  <c r="BL13" i="28"/>
  <c r="BI13" i="28"/>
  <c r="BF13" i="28"/>
  <c r="BC13" i="28"/>
  <c r="AZ13" i="28"/>
  <c r="AW13" i="28"/>
  <c r="AT13" i="28"/>
  <c r="AR13" i="28"/>
  <c r="AO13" i="28"/>
  <c r="AQ13" i="28" s="1"/>
  <c r="AM13" i="28"/>
  <c r="AJ13" i="28"/>
  <c r="AL13" i="28" s="1"/>
  <c r="AH13" i="28"/>
  <c r="AE13" i="28"/>
  <c r="AG13" i="28" s="1"/>
  <c r="AC13" i="28"/>
  <c r="Z13" i="28"/>
  <c r="AB13" i="28" s="1"/>
  <c r="X13" i="28"/>
  <c r="U13" i="28"/>
  <c r="W13" i="28" s="1"/>
  <c r="Q13" i="28"/>
  <c r="O13" i="28"/>
  <c r="L13" i="28"/>
  <c r="J13" i="28"/>
  <c r="EC12" i="28"/>
  <c r="ED12" i="28"/>
  <c r="DZ12" i="28"/>
  <c r="DW12" i="28"/>
  <c r="DT12" i="28"/>
  <c r="DQ12" i="28"/>
  <c r="DN12" i="28"/>
  <c r="DK12" i="28"/>
  <c r="DI12" i="28"/>
  <c r="G12" i="28" s="1"/>
  <c r="DG12" i="28"/>
  <c r="DH12" i="28" s="1"/>
  <c r="DD12" i="28"/>
  <c r="DA12" i="28"/>
  <c r="CX12" i="28"/>
  <c r="CU12" i="28"/>
  <c r="CR12" i="28"/>
  <c r="CO12" i="28"/>
  <c r="CL12" i="28"/>
  <c r="CI12" i="28"/>
  <c r="CF12" i="28"/>
  <c r="CC12" i="28"/>
  <c r="BZ12" i="28"/>
  <c r="BW12" i="28"/>
  <c r="BT12" i="28"/>
  <c r="BP12" i="28"/>
  <c r="BN12" i="28"/>
  <c r="BL12" i="28"/>
  <c r="BI12" i="28"/>
  <c r="BF12" i="28"/>
  <c r="BC12" i="28"/>
  <c r="AZ12" i="28"/>
  <c r="AW12" i="28"/>
  <c r="AT12" i="28"/>
  <c r="AR12" i="28"/>
  <c r="AO12" i="28"/>
  <c r="AQ12" i="28" s="1"/>
  <c r="AM12" i="28"/>
  <c r="AJ12" i="28"/>
  <c r="AL12" i="28" s="1"/>
  <c r="AH12" i="28"/>
  <c r="AE12" i="28"/>
  <c r="AG12" i="28" s="1"/>
  <c r="AC12" i="28"/>
  <c r="Z12" i="28"/>
  <c r="AB12" i="28" s="1"/>
  <c r="X12" i="28"/>
  <c r="U12" i="28"/>
  <c r="W12" i="28" s="1"/>
  <c r="Q12" i="28"/>
  <c r="O12" i="28"/>
  <c r="P12" i="28" s="1"/>
  <c r="L12" i="28"/>
  <c r="J12" i="28"/>
  <c r="K12" i="28" s="1"/>
  <c r="EC11" i="28"/>
  <c r="DZ11" i="28"/>
  <c r="DW11" i="28"/>
  <c r="DT11" i="28"/>
  <c r="DQ11" i="28"/>
  <c r="DN11" i="28"/>
  <c r="DK11" i="28"/>
  <c r="DI11" i="28"/>
  <c r="G11" i="28" s="1"/>
  <c r="DG11" i="28"/>
  <c r="DH11" i="28" s="1"/>
  <c r="DD11" i="28"/>
  <c r="DA11" i="28"/>
  <c r="CX11" i="28"/>
  <c r="CU11" i="28"/>
  <c r="CR11" i="28"/>
  <c r="CO11" i="28"/>
  <c r="CL11" i="28"/>
  <c r="CI11" i="28"/>
  <c r="CF11" i="28"/>
  <c r="CC11" i="28"/>
  <c r="BZ11" i="28"/>
  <c r="BW11" i="28"/>
  <c r="BT11" i="28"/>
  <c r="BP11" i="28"/>
  <c r="BN11" i="28"/>
  <c r="BO11" i="28" s="1"/>
  <c r="BL11" i="28"/>
  <c r="BI11" i="28"/>
  <c r="BF11" i="28"/>
  <c r="BC11" i="28"/>
  <c r="AZ11" i="28"/>
  <c r="AW11" i="28"/>
  <c r="AT11" i="28"/>
  <c r="AR11" i="28"/>
  <c r="AO11" i="28"/>
  <c r="AQ11" i="28" s="1"/>
  <c r="AM11" i="28"/>
  <c r="AJ11" i="28"/>
  <c r="AL11" i="28" s="1"/>
  <c r="AH11" i="28"/>
  <c r="AE11" i="28"/>
  <c r="AG11" i="28" s="1"/>
  <c r="AC11" i="28"/>
  <c r="Z11" i="28"/>
  <c r="AB11" i="28" s="1"/>
  <c r="X11" i="28"/>
  <c r="U11" i="28"/>
  <c r="W11" i="28" s="1"/>
  <c r="Q11" i="28"/>
  <c r="O11" i="28"/>
  <c r="L11" i="28"/>
  <c r="J11" i="28"/>
  <c r="K11" i="28" s="1"/>
  <c r="EC10" i="28"/>
  <c r="ED10" i="28" s="1"/>
  <c r="DZ10" i="28"/>
  <c r="DW10" i="28"/>
  <c r="DT10" i="28"/>
  <c r="DQ10" i="28"/>
  <c r="DN10" i="28"/>
  <c r="DK10" i="28"/>
  <c r="DI10" i="28"/>
  <c r="G10" i="28" s="1"/>
  <c r="DG10" i="28"/>
  <c r="DD10" i="28"/>
  <c r="DA10" i="28"/>
  <c r="CX10" i="28"/>
  <c r="CU10" i="28"/>
  <c r="CR10" i="28"/>
  <c r="CO10" i="28"/>
  <c r="CL10" i="28"/>
  <c r="CI10" i="28"/>
  <c r="CF10" i="28"/>
  <c r="CC10" i="28"/>
  <c r="BZ10" i="28"/>
  <c r="BW10" i="28"/>
  <c r="BT10" i="28"/>
  <c r="BP10" i="28"/>
  <c r="BN10" i="28"/>
  <c r="BL10" i="28"/>
  <c r="BI10" i="28"/>
  <c r="BF10" i="28"/>
  <c r="BC10" i="28"/>
  <c r="AZ10" i="28"/>
  <c r="AW10" i="28"/>
  <c r="AT10" i="28"/>
  <c r="AR10" i="28"/>
  <c r="AO10" i="28"/>
  <c r="AQ10" i="28" s="1"/>
  <c r="AM10" i="28"/>
  <c r="AJ10" i="28"/>
  <c r="AL10" i="28" s="1"/>
  <c r="AH10" i="28"/>
  <c r="AE10" i="28"/>
  <c r="AG10" i="28" s="1"/>
  <c r="AC10" i="28"/>
  <c r="Z10" i="28"/>
  <c r="AB10" i="28" s="1"/>
  <c r="X10" i="28"/>
  <c r="U10" i="28"/>
  <c r="W10" i="28" s="1"/>
  <c r="Q10" i="28"/>
  <c r="O10" i="28"/>
  <c r="P10" i="28" s="1"/>
  <c r="L10" i="28"/>
  <c r="J10" i="28"/>
  <c r="Q8" i="28"/>
  <c r="V8" i="28" s="1"/>
  <c r="AA8" i="28" s="1"/>
  <c r="AF8" i="28" s="1"/>
  <c r="AK8" i="28" s="1"/>
  <c r="AP8" i="28" s="1"/>
  <c r="AU8" i="28" s="1"/>
  <c r="AX8" i="28" s="1"/>
  <c r="BA8" i="28" s="1"/>
  <c r="M8" i="28"/>
  <c r="R8" i="28" s="1"/>
  <c r="W8" i="28" s="1"/>
  <c r="AB8" i="28" s="1"/>
  <c r="AG8" i="28" s="1"/>
  <c r="AL8" i="28" s="1"/>
  <c r="AQ8" i="28" s="1"/>
  <c r="K8" i="28"/>
  <c r="P8" i="28" s="1"/>
  <c r="U8" i="28" s="1"/>
  <c r="Z8" i="28" s="1"/>
  <c r="AE8" i="28" s="1"/>
  <c r="AJ8" i="28" s="1"/>
  <c r="AO8" i="28" s="1"/>
  <c r="AT8" i="28" s="1"/>
  <c r="AW8" i="28" s="1"/>
  <c r="AZ8" i="28" s="1"/>
  <c r="BC8" i="28" s="1"/>
  <c r="BF8" i="28" s="1"/>
  <c r="BI8" i="28" s="1"/>
  <c r="BL8" i="28" s="1"/>
  <c r="BO8" i="28" s="1"/>
  <c r="BT8" i="28" s="1"/>
  <c r="BW8" i="28" s="1"/>
  <c r="BZ8" i="28" s="1"/>
  <c r="CC8" i="28" s="1"/>
  <c r="CF8" i="28" s="1"/>
  <c r="CI8" i="28" s="1"/>
  <c r="CL8" i="28" s="1"/>
  <c r="CO8" i="28" s="1"/>
  <c r="CR8" i="28" s="1"/>
  <c r="CU8" i="28" s="1"/>
  <c r="CX8" i="28" s="1"/>
  <c r="DA8" i="28" s="1"/>
  <c r="DD8" i="28" s="1"/>
  <c r="DH8" i="28" s="1"/>
  <c r="DK8" i="28" s="1"/>
  <c r="DN8" i="28" s="1"/>
  <c r="DQ8" i="28" s="1"/>
  <c r="DT8" i="28" s="1"/>
  <c r="DW8" i="28" s="1"/>
  <c r="DZ8" i="28" s="1"/>
  <c r="ED8" i="28" s="1"/>
  <c r="G8" i="28"/>
  <c r="DZ82" i="27"/>
  <c r="DY82" i="27"/>
  <c r="DW82" i="27"/>
  <c r="DX82" i="27" s="1"/>
  <c r="DV82" i="27"/>
  <c r="DT82" i="27"/>
  <c r="DU82" i="27" s="1"/>
  <c r="DS82" i="27"/>
  <c r="DQ82" i="27"/>
  <c r="DR82" i="27" s="1"/>
  <c r="DP82" i="27"/>
  <c r="DN82" i="27"/>
  <c r="DO82" i="27" s="1"/>
  <c r="DM82" i="27"/>
  <c r="DK82" i="27"/>
  <c r="DL82" i="27" s="1"/>
  <c r="DH82" i="27"/>
  <c r="DI82" i="27" s="1"/>
  <c r="DF82" i="27"/>
  <c r="DE82" i="27"/>
  <c r="DC82" i="27"/>
  <c r="DD82" i="27" s="1"/>
  <c r="DB82" i="27"/>
  <c r="CZ82" i="27"/>
  <c r="DA82" i="27" s="1"/>
  <c r="CY82" i="27"/>
  <c r="CW82" i="27"/>
  <c r="CX82" i="27" s="1"/>
  <c r="CV82" i="27"/>
  <c r="CT82" i="27"/>
  <c r="CU82" i="27" s="1"/>
  <c r="CS82" i="27"/>
  <c r="CQ82" i="27"/>
  <c r="CR82" i="27" s="1"/>
  <c r="CP82" i="27"/>
  <c r="CN82" i="27"/>
  <c r="CO82" i="27" s="1"/>
  <c r="CM82" i="27"/>
  <c r="CK82" i="27"/>
  <c r="CL82" i="27" s="1"/>
  <c r="CJ82" i="27"/>
  <c r="CH82" i="27"/>
  <c r="CI82" i="27" s="1"/>
  <c r="CE82" i="27"/>
  <c r="CF82" i="27" s="1"/>
  <c r="CD82" i="27"/>
  <c r="CB82" i="27"/>
  <c r="CC82" i="27" s="1"/>
  <c r="CA82" i="27"/>
  <c r="BY82" i="27"/>
  <c r="BZ82" i="27" s="1"/>
  <c r="BX82" i="27"/>
  <c r="BV82" i="27"/>
  <c r="BW82" i="27" s="1"/>
  <c r="BU82" i="27"/>
  <c r="BS82" i="27"/>
  <c r="BT82" i="27" s="1"/>
  <c r="BK82" i="27"/>
  <c r="BL82" i="27" s="1"/>
  <c r="BH82" i="27"/>
  <c r="BI82" i="27" s="1"/>
  <c r="BG82" i="27"/>
  <c r="BE82" i="27"/>
  <c r="BF82" i="27" s="1"/>
  <c r="BB82" i="27"/>
  <c r="BC82" i="27" s="1"/>
  <c r="BA82" i="27"/>
  <c r="AY82" i="27"/>
  <c r="AZ82" i="27" s="1"/>
  <c r="AX82" i="27"/>
  <c r="AV82" i="27"/>
  <c r="AW82" i="27" s="1"/>
  <c r="AS82" i="27"/>
  <c r="AT82" i="27" s="1"/>
  <c r="AP82" i="27"/>
  <c r="AN82" i="27"/>
  <c r="AK82" i="27"/>
  <c r="AI82" i="27"/>
  <c r="AF82" i="27"/>
  <c r="AD82" i="27"/>
  <c r="AE82" i="27" s="1"/>
  <c r="AA82" i="27"/>
  <c r="Y82" i="27"/>
  <c r="Z82" i="27" s="1"/>
  <c r="V82" i="27"/>
  <c r="T82" i="27"/>
  <c r="D82" i="27"/>
  <c r="C82" i="27"/>
  <c r="EA81" i="27"/>
  <c r="DX81" i="27"/>
  <c r="DU81" i="27"/>
  <c r="DR81" i="27"/>
  <c r="DO81" i="27"/>
  <c r="DL81" i="27"/>
  <c r="DI81" i="27"/>
  <c r="DG81" i="27"/>
  <c r="DD81" i="27"/>
  <c r="DA81" i="27"/>
  <c r="CX81" i="27"/>
  <c r="CU81" i="27"/>
  <c r="CR81" i="27"/>
  <c r="CO81" i="27"/>
  <c r="CL81" i="27"/>
  <c r="CI81" i="27"/>
  <c r="CF81" i="27"/>
  <c r="CC81" i="27"/>
  <c r="BZ81" i="27"/>
  <c r="BW81" i="27"/>
  <c r="BT81" i="27"/>
  <c r="BP81" i="27"/>
  <c r="BN81" i="27"/>
  <c r="BO81" i="27"/>
  <c r="BQ81" i="27" s="1"/>
  <c r="BL81" i="27"/>
  <c r="BI81" i="27"/>
  <c r="BF81" i="27"/>
  <c r="BC81" i="27"/>
  <c r="AZ81" i="27"/>
  <c r="AW81" i="27"/>
  <c r="AT81" i="27"/>
  <c r="AR81" i="27"/>
  <c r="AO81" i="27"/>
  <c r="AQ81" i="27" s="1"/>
  <c r="AM81" i="27"/>
  <c r="AJ81" i="27"/>
  <c r="AL81" i="27" s="1"/>
  <c r="AH81" i="27"/>
  <c r="AE81" i="27"/>
  <c r="AG81" i="27"/>
  <c r="AC81" i="27"/>
  <c r="Z81" i="27"/>
  <c r="AB81" i="27" s="1"/>
  <c r="X81" i="27"/>
  <c r="U81" i="27"/>
  <c r="W81" i="27" s="1"/>
  <c r="Q81" i="27"/>
  <c r="O81" i="27"/>
  <c r="L81" i="27"/>
  <c r="J81" i="27"/>
  <c r="K81" i="27" s="1"/>
  <c r="G81" i="27"/>
  <c r="EA80" i="27"/>
  <c r="DX80" i="27"/>
  <c r="DU80" i="27"/>
  <c r="DR80" i="27"/>
  <c r="DO80" i="27"/>
  <c r="DL80" i="27"/>
  <c r="DI80" i="27"/>
  <c r="G80" i="27"/>
  <c r="DG80" i="27"/>
  <c r="DD80" i="27"/>
  <c r="DA80" i="27"/>
  <c r="CX80" i="27"/>
  <c r="CU80" i="27"/>
  <c r="CR80" i="27"/>
  <c r="CO80" i="27"/>
  <c r="CL80" i="27"/>
  <c r="CI80" i="27"/>
  <c r="CF80" i="27"/>
  <c r="CC80" i="27"/>
  <c r="BZ80" i="27"/>
  <c r="BW80" i="27"/>
  <c r="BT80" i="27"/>
  <c r="BP80" i="27"/>
  <c r="BN80" i="27"/>
  <c r="BO80" i="27" s="1"/>
  <c r="BL80" i="27"/>
  <c r="BI80" i="27"/>
  <c r="BF80" i="27"/>
  <c r="BC80" i="27"/>
  <c r="AZ80" i="27"/>
  <c r="AW80" i="27"/>
  <c r="AT80" i="27"/>
  <c r="AR80" i="27"/>
  <c r="AO80" i="27"/>
  <c r="AQ80" i="27" s="1"/>
  <c r="AM80" i="27"/>
  <c r="AJ80" i="27"/>
  <c r="AL80" i="27" s="1"/>
  <c r="AH80" i="27"/>
  <c r="AE80" i="27"/>
  <c r="AG80" i="27" s="1"/>
  <c r="AC80" i="27"/>
  <c r="Z80" i="27"/>
  <c r="AB80" i="27" s="1"/>
  <c r="X80" i="27"/>
  <c r="U80" i="27"/>
  <c r="W80" i="27" s="1"/>
  <c r="Q80" i="27"/>
  <c r="O80" i="27"/>
  <c r="L80" i="27"/>
  <c r="J80" i="27"/>
  <c r="K80" i="27" s="1"/>
  <c r="EA79" i="27"/>
  <c r="DX79" i="27"/>
  <c r="DU79" i="27"/>
  <c r="DR79" i="27"/>
  <c r="DO79" i="27"/>
  <c r="DL79" i="27"/>
  <c r="DI79" i="27"/>
  <c r="G79" i="27"/>
  <c r="DG79" i="27"/>
  <c r="DD79" i="27"/>
  <c r="DA79" i="27"/>
  <c r="CX79" i="27"/>
  <c r="CU79" i="27"/>
  <c r="CR79" i="27"/>
  <c r="CO79" i="27"/>
  <c r="CL79" i="27"/>
  <c r="CI79" i="27"/>
  <c r="CF79" i="27"/>
  <c r="CC79" i="27"/>
  <c r="BZ79" i="27"/>
  <c r="BW79" i="27"/>
  <c r="BT79" i="27"/>
  <c r="BP79" i="27"/>
  <c r="BN79" i="27"/>
  <c r="BL79" i="27"/>
  <c r="BI79" i="27"/>
  <c r="BF79" i="27"/>
  <c r="BC79" i="27"/>
  <c r="AZ79" i="27"/>
  <c r="AW79" i="27"/>
  <c r="AT79" i="27"/>
  <c r="AR79" i="27"/>
  <c r="AO79" i="27"/>
  <c r="AQ79" i="27"/>
  <c r="AM79" i="27"/>
  <c r="AJ79" i="27"/>
  <c r="AL79" i="27" s="1"/>
  <c r="AH79" i="27"/>
  <c r="AE79" i="27"/>
  <c r="AG79" i="27"/>
  <c r="AC79" i="27"/>
  <c r="Z79" i="27"/>
  <c r="AB79" i="27" s="1"/>
  <c r="X79" i="27"/>
  <c r="U79" i="27"/>
  <c r="W79" i="27"/>
  <c r="Q79" i="27"/>
  <c r="O79" i="27"/>
  <c r="L79" i="27"/>
  <c r="J79" i="27"/>
  <c r="EA78" i="27"/>
  <c r="DX78" i="27"/>
  <c r="DU78" i="27"/>
  <c r="DR78" i="27"/>
  <c r="DO78" i="27"/>
  <c r="DL78" i="27"/>
  <c r="DI78" i="27"/>
  <c r="G78" i="27"/>
  <c r="DG78" i="27"/>
  <c r="DD78" i="27"/>
  <c r="DA78" i="27"/>
  <c r="CX78" i="27"/>
  <c r="CU78" i="27"/>
  <c r="CR78" i="27"/>
  <c r="CO78" i="27"/>
  <c r="CL78" i="27"/>
  <c r="CI78" i="27"/>
  <c r="CF78" i="27"/>
  <c r="CC78" i="27"/>
  <c r="BZ78" i="27"/>
  <c r="BW78" i="27"/>
  <c r="BT78" i="27"/>
  <c r="BP78" i="27"/>
  <c r="BN78" i="27"/>
  <c r="BO78" i="27" s="1"/>
  <c r="BL78" i="27"/>
  <c r="BI78" i="27"/>
  <c r="BF78" i="27"/>
  <c r="BC78" i="27"/>
  <c r="AZ78" i="27"/>
  <c r="AW78" i="27"/>
  <c r="AT78" i="27"/>
  <c r="AR78" i="27"/>
  <c r="AO78" i="27"/>
  <c r="AQ78" i="27" s="1"/>
  <c r="AM78" i="27"/>
  <c r="AJ78" i="27"/>
  <c r="AL78" i="27" s="1"/>
  <c r="AH78" i="27"/>
  <c r="AE78" i="27"/>
  <c r="AG78" i="27" s="1"/>
  <c r="AC78" i="27"/>
  <c r="Z78" i="27"/>
  <c r="AB78" i="27"/>
  <c r="X78" i="27"/>
  <c r="U78" i="27"/>
  <c r="W78" i="27" s="1"/>
  <c r="Q78" i="27"/>
  <c r="O78" i="27"/>
  <c r="P78" i="27" s="1"/>
  <c r="L78" i="27"/>
  <c r="J78" i="27"/>
  <c r="K78" i="27" s="1"/>
  <c r="EA77" i="27"/>
  <c r="DX77" i="27"/>
  <c r="DU77" i="27"/>
  <c r="DR77" i="27"/>
  <c r="DO77" i="27"/>
  <c r="DL77" i="27"/>
  <c r="DI77" i="27"/>
  <c r="G77" i="27"/>
  <c r="DG77" i="27"/>
  <c r="DD77" i="27"/>
  <c r="DA77" i="27"/>
  <c r="CX77" i="27"/>
  <c r="CU77" i="27"/>
  <c r="CR77" i="27"/>
  <c r="CO77" i="27"/>
  <c r="CL77" i="27"/>
  <c r="CI77" i="27"/>
  <c r="CF77" i="27"/>
  <c r="CC77" i="27"/>
  <c r="BZ77" i="27"/>
  <c r="BW77" i="27"/>
  <c r="BT77" i="27"/>
  <c r="BP77" i="27"/>
  <c r="BN77" i="27"/>
  <c r="BL77" i="27"/>
  <c r="BI77" i="27"/>
  <c r="BF77" i="27"/>
  <c r="BC77" i="27"/>
  <c r="AZ77" i="27"/>
  <c r="AW77" i="27"/>
  <c r="AT77" i="27"/>
  <c r="AR77" i="27"/>
  <c r="AO77" i="27"/>
  <c r="AQ77" i="27" s="1"/>
  <c r="AM77" i="27"/>
  <c r="AJ77" i="27"/>
  <c r="AL77" i="27" s="1"/>
  <c r="AH77" i="27"/>
  <c r="AE77" i="27"/>
  <c r="AG77" i="27" s="1"/>
  <c r="AC77" i="27"/>
  <c r="Z77" i="27"/>
  <c r="AB77" i="27" s="1"/>
  <c r="X77" i="27"/>
  <c r="U77" i="27"/>
  <c r="W77" i="27" s="1"/>
  <c r="Q77" i="27"/>
  <c r="O77" i="27"/>
  <c r="P77" i="27" s="1"/>
  <c r="L77" i="27"/>
  <c r="J77" i="27"/>
  <c r="EA76" i="27"/>
  <c r="DX76" i="27"/>
  <c r="DU76" i="27"/>
  <c r="DR76" i="27"/>
  <c r="DO76" i="27"/>
  <c r="DL76" i="27"/>
  <c r="DI76" i="27"/>
  <c r="G76" i="27"/>
  <c r="DG76" i="27"/>
  <c r="DD76" i="27"/>
  <c r="DA76" i="27"/>
  <c r="CX76" i="27"/>
  <c r="CU76" i="27"/>
  <c r="CR76" i="27"/>
  <c r="CO76" i="27"/>
  <c r="CL76" i="27"/>
  <c r="CI76" i="27"/>
  <c r="CF76" i="27"/>
  <c r="CC76" i="27"/>
  <c r="BZ76" i="27"/>
  <c r="BW76" i="27"/>
  <c r="BT76" i="27"/>
  <c r="BP76" i="27"/>
  <c r="BN76" i="27"/>
  <c r="BL76" i="27"/>
  <c r="BI76" i="27"/>
  <c r="BF76" i="27"/>
  <c r="BC76" i="27"/>
  <c r="AZ76" i="27"/>
  <c r="AW76" i="27"/>
  <c r="AT76" i="27"/>
  <c r="AR76" i="27"/>
  <c r="AO76" i="27"/>
  <c r="AQ76" i="27" s="1"/>
  <c r="AM76" i="27"/>
  <c r="AJ76" i="27"/>
  <c r="AL76" i="27" s="1"/>
  <c r="AH76" i="27"/>
  <c r="AE76" i="27"/>
  <c r="AG76" i="27" s="1"/>
  <c r="AC76" i="27"/>
  <c r="Z76" i="27"/>
  <c r="AB76" i="27" s="1"/>
  <c r="X76" i="27"/>
  <c r="U76" i="27"/>
  <c r="W76" i="27" s="1"/>
  <c r="Q76" i="27"/>
  <c r="O76" i="27"/>
  <c r="P76" i="27" s="1"/>
  <c r="L76" i="27"/>
  <c r="J76" i="27"/>
  <c r="EA75" i="27"/>
  <c r="DX75" i="27"/>
  <c r="DU75" i="27"/>
  <c r="DR75" i="27"/>
  <c r="DO75" i="27"/>
  <c r="DL75" i="27"/>
  <c r="DI75" i="27"/>
  <c r="G75" i="27"/>
  <c r="DG75" i="27"/>
  <c r="DD75" i="27"/>
  <c r="DA75" i="27"/>
  <c r="CX75" i="27"/>
  <c r="CU75" i="27"/>
  <c r="CR75" i="27"/>
  <c r="CO75" i="27"/>
  <c r="CL75" i="27"/>
  <c r="CI75" i="27"/>
  <c r="CF75" i="27"/>
  <c r="CC75" i="27"/>
  <c r="BZ75" i="27"/>
  <c r="BW75" i="27"/>
  <c r="BT75" i="27"/>
  <c r="BP75" i="27"/>
  <c r="BN75" i="27"/>
  <c r="BL75" i="27"/>
  <c r="BI75" i="27"/>
  <c r="BF75" i="27"/>
  <c r="BC75" i="27"/>
  <c r="AZ75" i="27"/>
  <c r="AW75" i="27"/>
  <c r="AT75" i="27"/>
  <c r="AR75" i="27"/>
  <c r="AO75" i="27"/>
  <c r="AQ75" i="27" s="1"/>
  <c r="AM75" i="27"/>
  <c r="AJ75" i="27"/>
  <c r="AL75" i="27" s="1"/>
  <c r="AH75" i="27"/>
  <c r="AE75" i="27"/>
  <c r="AG75" i="27" s="1"/>
  <c r="AC75" i="27"/>
  <c r="Z75" i="27"/>
  <c r="AB75" i="27" s="1"/>
  <c r="X75" i="27"/>
  <c r="U75" i="27"/>
  <c r="W75" i="27" s="1"/>
  <c r="Q75" i="27"/>
  <c r="O75" i="27"/>
  <c r="L75" i="27"/>
  <c r="N75" i="27" s="1"/>
  <c r="J75" i="27"/>
  <c r="EA74" i="27"/>
  <c r="DX74" i="27"/>
  <c r="DU74" i="27"/>
  <c r="DR74" i="27"/>
  <c r="DO74" i="27"/>
  <c r="DL74" i="27"/>
  <c r="DI74" i="27"/>
  <c r="G74" i="27"/>
  <c r="DG74" i="27"/>
  <c r="DD74" i="27"/>
  <c r="DA74" i="27"/>
  <c r="CX74" i="27"/>
  <c r="CU74" i="27"/>
  <c r="CR74" i="27"/>
  <c r="CO74" i="27"/>
  <c r="CL74" i="27"/>
  <c r="CI74" i="27"/>
  <c r="CF74" i="27"/>
  <c r="CC74" i="27"/>
  <c r="BZ74" i="27"/>
  <c r="BW74" i="27"/>
  <c r="BT74" i="27"/>
  <c r="BP74" i="27"/>
  <c r="BR74" i="27" s="1"/>
  <c r="BN74" i="27"/>
  <c r="BL74" i="27"/>
  <c r="BI74" i="27"/>
  <c r="BF74" i="27"/>
  <c r="BC74" i="27"/>
  <c r="AZ74" i="27"/>
  <c r="AW74" i="27"/>
  <c r="AT74" i="27"/>
  <c r="AR74" i="27"/>
  <c r="AO74" i="27"/>
  <c r="AQ74" i="27" s="1"/>
  <c r="AM74" i="27"/>
  <c r="AJ74" i="27"/>
  <c r="AL74" i="27" s="1"/>
  <c r="AH74" i="27"/>
  <c r="AE74" i="27"/>
  <c r="AG74" i="27" s="1"/>
  <c r="AC74" i="27"/>
  <c r="Z74" i="27"/>
  <c r="AB74" i="27" s="1"/>
  <c r="X74" i="27"/>
  <c r="U74" i="27"/>
  <c r="W74" i="27" s="1"/>
  <c r="Q74" i="27"/>
  <c r="O74" i="27"/>
  <c r="P74" i="27" s="1"/>
  <c r="L74" i="27"/>
  <c r="J74" i="27"/>
  <c r="EA73" i="27"/>
  <c r="DX73" i="27"/>
  <c r="DU73" i="27"/>
  <c r="DR73" i="27"/>
  <c r="DO73" i="27"/>
  <c r="DL73" i="27"/>
  <c r="DI73" i="27"/>
  <c r="G73" i="27"/>
  <c r="DG73" i="27"/>
  <c r="DD73" i="27"/>
  <c r="DA73" i="27"/>
  <c r="CX73" i="27"/>
  <c r="CU73" i="27"/>
  <c r="CR73" i="27"/>
  <c r="CO73" i="27"/>
  <c r="CL73" i="27"/>
  <c r="CI73" i="27"/>
  <c r="CF73" i="27"/>
  <c r="CC73" i="27"/>
  <c r="BZ73" i="27"/>
  <c r="BW73" i="27"/>
  <c r="BT73" i="27"/>
  <c r="BP73" i="27"/>
  <c r="BN73" i="27"/>
  <c r="BL73" i="27"/>
  <c r="BI73" i="27"/>
  <c r="BF73" i="27"/>
  <c r="BC73" i="27"/>
  <c r="AZ73" i="27"/>
  <c r="AW73" i="27"/>
  <c r="AT73" i="27"/>
  <c r="AR73" i="27"/>
  <c r="AO73" i="27"/>
  <c r="AQ73" i="27" s="1"/>
  <c r="AM73" i="27"/>
  <c r="AJ73" i="27"/>
  <c r="AL73" i="27" s="1"/>
  <c r="AH73" i="27"/>
  <c r="AE73" i="27"/>
  <c r="AG73" i="27"/>
  <c r="AC73" i="27"/>
  <c r="Z73" i="27"/>
  <c r="AB73" i="27" s="1"/>
  <c r="X73" i="27"/>
  <c r="U73" i="27"/>
  <c r="W73" i="27" s="1"/>
  <c r="Q73" i="27"/>
  <c r="O73" i="27"/>
  <c r="L73" i="27"/>
  <c r="J73" i="27"/>
  <c r="EA72" i="27"/>
  <c r="DX72" i="27"/>
  <c r="DU72" i="27"/>
  <c r="DR72" i="27"/>
  <c r="DO72" i="27"/>
  <c r="DL72" i="27"/>
  <c r="DI72" i="27"/>
  <c r="G72" i="27"/>
  <c r="DG72" i="27"/>
  <c r="DD72" i="27"/>
  <c r="DA72" i="27"/>
  <c r="CX72" i="27"/>
  <c r="CU72" i="27"/>
  <c r="CR72" i="27"/>
  <c r="CO72" i="27"/>
  <c r="CL72" i="27"/>
  <c r="CI72" i="27"/>
  <c r="CF72" i="27"/>
  <c r="CC72" i="27"/>
  <c r="BZ72" i="27"/>
  <c r="BW72" i="27"/>
  <c r="BT72" i="27"/>
  <c r="BP72" i="27"/>
  <c r="BN72" i="27"/>
  <c r="BO72" i="27" s="1"/>
  <c r="BL72" i="27"/>
  <c r="BI72" i="27"/>
  <c r="BF72" i="27"/>
  <c r="BC72" i="27"/>
  <c r="AZ72" i="27"/>
  <c r="AW72" i="27"/>
  <c r="AT72" i="27"/>
  <c r="AR72" i="27"/>
  <c r="AO72" i="27"/>
  <c r="AQ72" i="27" s="1"/>
  <c r="AM72" i="27"/>
  <c r="AJ72" i="27"/>
  <c r="AL72" i="27" s="1"/>
  <c r="AH72" i="27"/>
  <c r="AE72" i="27"/>
  <c r="AG72" i="27" s="1"/>
  <c r="AC72" i="27"/>
  <c r="Z72" i="27"/>
  <c r="AB72" i="27" s="1"/>
  <c r="X72" i="27"/>
  <c r="U72" i="27"/>
  <c r="W72" i="27" s="1"/>
  <c r="Q72" i="27"/>
  <c r="O72" i="27"/>
  <c r="P72" i="27"/>
  <c r="L72" i="27"/>
  <c r="J72" i="27"/>
  <c r="K72" i="27" s="1"/>
  <c r="EA71" i="27"/>
  <c r="DX71" i="27"/>
  <c r="DU71" i="27"/>
  <c r="DR71" i="27"/>
  <c r="DO71" i="27"/>
  <c r="DL71" i="27"/>
  <c r="DI71" i="27"/>
  <c r="G71" i="27"/>
  <c r="DG71" i="27"/>
  <c r="DD71" i="27"/>
  <c r="DA71" i="27"/>
  <c r="CX71" i="27"/>
  <c r="CU71" i="27"/>
  <c r="CR71" i="27"/>
  <c r="CO71" i="27"/>
  <c r="CL71" i="27"/>
  <c r="CI71" i="27"/>
  <c r="CF71" i="27"/>
  <c r="CC71" i="27"/>
  <c r="BZ71" i="27"/>
  <c r="BW71" i="27"/>
  <c r="BT71" i="27"/>
  <c r="BP71" i="27"/>
  <c r="BN71" i="27"/>
  <c r="BL71" i="27"/>
  <c r="BI71" i="27"/>
  <c r="BF71" i="27"/>
  <c r="BC71" i="27"/>
  <c r="AZ71" i="27"/>
  <c r="AW71" i="27"/>
  <c r="AT71" i="27"/>
  <c r="AR71" i="27"/>
  <c r="AO71" i="27"/>
  <c r="AQ71" i="27" s="1"/>
  <c r="AM71" i="27"/>
  <c r="AJ71" i="27"/>
  <c r="AL71" i="27" s="1"/>
  <c r="AH71" i="27"/>
  <c r="AE71" i="27"/>
  <c r="AG71" i="27" s="1"/>
  <c r="AC71" i="27"/>
  <c r="Z71" i="27"/>
  <c r="AB71" i="27" s="1"/>
  <c r="X71" i="27"/>
  <c r="U71" i="27"/>
  <c r="W71" i="27" s="1"/>
  <c r="Q71" i="27"/>
  <c r="S71" i="27" s="1"/>
  <c r="O71" i="27"/>
  <c r="P71" i="27" s="1"/>
  <c r="L71" i="27"/>
  <c r="J71" i="27"/>
  <c r="EA70" i="27"/>
  <c r="DX70" i="27"/>
  <c r="DU70" i="27"/>
  <c r="DR70" i="27"/>
  <c r="DO70" i="27"/>
  <c r="DL70" i="27"/>
  <c r="DI70" i="27"/>
  <c r="G70" i="27"/>
  <c r="DG70" i="27"/>
  <c r="E70" i="27" s="1"/>
  <c r="I70" i="27" s="1"/>
  <c r="DD70" i="27"/>
  <c r="DA70" i="27"/>
  <c r="CX70" i="27"/>
  <c r="CU70" i="27"/>
  <c r="CR70" i="27"/>
  <c r="CO70" i="27"/>
  <c r="CL70" i="27"/>
  <c r="CI70" i="27"/>
  <c r="CF70" i="27"/>
  <c r="CC70" i="27"/>
  <c r="BZ70" i="27"/>
  <c r="BW70" i="27"/>
  <c r="BT70" i="27"/>
  <c r="BP70" i="27"/>
  <c r="BN70" i="27"/>
  <c r="BO70" i="27" s="1"/>
  <c r="BL70" i="27"/>
  <c r="BI70" i="27"/>
  <c r="BF70" i="27"/>
  <c r="BC70" i="27"/>
  <c r="AZ70" i="27"/>
  <c r="AW70" i="27"/>
  <c r="AT70" i="27"/>
  <c r="AR70" i="27"/>
  <c r="AO70" i="27"/>
  <c r="AQ70" i="27" s="1"/>
  <c r="AM70" i="27"/>
  <c r="AJ70" i="27"/>
  <c r="AL70" i="27" s="1"/>
  <c r="AH70" i="27"/>
  <c r="AE70" i="27"/>
  <c r="AG70" i="27" s="1"/>
  <c r="AC70" i="27"/>
  <c r="Z70" i="27"/>
  <c r="AB70" i="27" s="1"/>
  <c r="X70" i="27"/>
  <c r="U70" i="27"/>
  <c r="W70" i="27" s="1"/>
  <c r="Q70" i="27"/>
  <c r="O70" i="27"/>
  <c r="P70" i="27" s="1"/>
  <c r="L70" i="27"/>
  <c r="J70" i="27"/>
  <c r="K70" i="27" s="1"/>
  <c r="DX69" i="27"/>
  <c r="DU69" i="27"/>
  <c r="DR69" i="27"/>
  <c r="DO69" i="27"/>
  <c r="DL69" i="27"/>
  <c r="DI69" i="27"/>
  <c r="G69" i="27"/>
  <c r="DD69" i="27"/>
  <c r="DA69" i="27"/>
  <c r="CX69" i="27"/>
  <c r="CU69" i="27"/>
  <c r="CR69" i="27"/>
  <c r="CO69" i="27"/>
  <c r="CL69" i="27"/>
  <c r="CI69" i="27"/>
  <c r="CF69" i="27"/>
  <c r="CC69" i="27"/>
  <c r="BZ69" i="27"/>
  <c r="BW69" i="27"/>
  <c r="BT69" i="27"/>
  <c r="BP69" i="27"/>
  <c r="BN69" i="27"/>
  <c r="BO69" i="27" s="1"/>
  <c r="BL69" i="27"/>
  <c r="BI69" i="27"/>
  <c r="BF69" i="27"/>
  <c r="BC69" i="27"/>
  <c r="AZ69" i="27"/>
  <c r="AW69" i="27"/>
  <c r="AT69" i="27"/>
  <c r="AR69" i="27"/>
  <c r="AO69" i="27"/>
  <c r="AQ69" i="27" s="1"/>
  <c r="AM69" i="27"/>
  <c r="AJ69" i="27"/>
  <c r="AL69" i="27" s="1"/>
  <c r="AH69" i="27"/>
  <c r="AE69" i="27"/>
  <c r="AG69" i="27" s="1"/>
  <c r="AC69" i="27"/>
  <c r="Z69" i="27"/>
  <c r="AB69" i="27" s="1"/>
  <c r="X69" i="27"/>
  <c r="U69" i="27"/>
  <c r="W69" i="27" s="1"/>
  <c r="Q69" i="27"/>
  <c r="O69" i="27"/>
  <c r="L69" i="27"/>
  <c r="J69" i="27"/>
  <c r="K69" i="27" s="1"/>
  <c r="E69" i="27"/>
  <c r="F69" i="27"/>
  <c r="EA68" i="27"/>
  <c r="DX68" i="27"/>
  <c r="DU68" i="27"/>
  <c r="DR68" i="27"/>
  <c r="DO68" i="27"/>
  <c r="DL68" i="27"/>
  <c r="DI68" i="27"/>
  <c r="G68" i="27"/>
  <c r="DG68" i="27"/>
  <c r="DD68" i="27"/>
  <c r="DA68" i="27"/>
  <c r="CX68" i="27"/>
  <c r="CU68" i="27"/>
  <c r="CR68" i="27"/>
  <c r="CO68" i="27"/>
  <c r="CL68" i="27"/>
  <c r="CI68" i="27"/>
  <c r="CF68" i="27"/>
  <c r="CC68" i="27"/>
  <c r="BZ68" i="27"/>
  <c r="BW68" i="27"/>
  <c r="BT68" i="27"/>
  <c r="BP68" i="27"/>
  <c r="BN68" i="27"/>
  <c r="BL68" i="27"/>
  <c r="BI68" i="27"/>
  <c r="BF68" i="27"/>
  <c r="BC68" i="27"/>
  <c r="AZ68" i="27"/>
  <c r="AW68" i="27"/>
  <c r="AT68" i="27"/>
  <c r="AR68" i="27"/>
  <c r="AO68" i="27"/>
  <c r="AQ68" i="27" s="1"/>
  <c r="AM68" i="27"/>
  <c r="AJ68" i="27"/>
  <c r="AL68" i="27" s="1"/>
  <c r="AH68" i="27"/>
  <c r="AE68" i="27"/>
  <c r="AG68" i="27" s="1"/>
  <c r="AC68" i="27"/>
  <c r="Z68" i="27"/>
  <c r="AB68" i="27" s="1"/>
  <c r="X68" i="27"/>
  <c r="U68" i="27"/>
  <c r="W68" i="27" s="1"/>
  <c r="Q68" i="27"/>
  <c r="O68" i="27"/>
  <c r="P68" i="27" s="1"/>
  <c r="L68" i="27"/>
  <c r="J68" i="27"/>
  <c r="EA67" i="27"/>
  <c r="DX67" i="27"/>
  <c r="DU67" i="27"/>
  <c r="DR67" i="27"/>
  <c r="DO67" i="27"/>
  <c r="DL67" i="27"/>
  <c r="DI67" i="27"/>
  <c r="G67" i="27"/>
  <c r="DG67" i="27"/>
  <c r="DD67" i="27"/>
  <c r="DA67" i="27"/>
  <c r="CX67" i="27"/>
  <c r="CU67" i="27"/>
  <c r="CR67" i="27"/>
  <c r="CO67" i="27"/>
  <c r="CL67" i="27"/>
  <c r="CI67" i="27"/>
  <c r="CF67" i="27"/>
  <c r="CC67" i="27"/>
  <c r="BZ67" i="27"/>
  <c r="BW67" i="27"/>
  <c r="BT67" i="27"/>
  <c r="BP67" i="27"/>
  <c r="BN67" i="27"/>
  <c r="BL67" i="27"/>
  <c r="BI67" i="27"/>
  <c r="BF67" i="27"/>
  <c r="BC67" i="27"/>
  <c r="AZ67" i="27"/>
  <c r="AW67" i="27"/>
  <c r="AT67" i="27"/>
  <c r="AR67" i="27"/>
  <c r="AO67" i="27"/>
  <c r="AQ67" i="27" s="1"/>
  <c r="AM67" i="27"/>
  <c r="AJ67" i="27"/>
  <c r="AL67" i="27" s="1"/>
  <c r="AH67" i="27"/>
  <c r="AE67" i="27"/>
  <c r="AG67" i="27" s="1"/>
  <c r="AC67" i="27"/>
  <c r="Z67" i="27"/>
  <c r="AB67" i="27" s="1"/>
  <c r="X67" i="27"/>
  <c r="U67" i="27"/>
  <c r="W67" i="27" s="1"/>
  <c r="Q67" i="27"/>
  <c r="O67" i="27"/>
  <c r="P67" i="27" s="1"/>
  <c r="L67" i="27"/>
  <c r="J67" i="27"/>
  <c r="K67" i="27" s="1"/>
  <c r="EA66" i="27"/>
  <c r="E66" i="27" s="1"/>
  <c r="DX66" i="27"/>
  <c r="DU66" i="27"/>
  <c r="DR66" i="27"/>
  <c r="DO66" i="27"/>
  <c r="DL66" i="27"/>
  <c r="DI66" i="27"/>
  <c r="G66" i="27"/>
  <c r="DG66" i="27"/>
  <c r="DD66" i="27"/>
  <c r="DA66" i="27"/>
  <c r="CX66" i="27"/>
  <c r="CU66" i="27"/>
  <c r="CR66" i="27"/>
  <c r="CO66" i="27"/>
  <c r="CL66" i="27"/>
  <c r="CI66" i="27"/>
  <c r="CF66" i="27"/>
  <c r="CC66" i="27"/>
  <c r="BZ66" i="27"/>
  <c r="BW66" i="27"/>
  <c r="BT66" i="27"/>
  <c r="BP66" i="27"/>
  <c r="BN66" i="27"/>
  <c r="BL66" i="27"/>
  <c r="BI66" i="27"/>
  <c r="BF66" i="27"/>
  <c r="BC66" i="27"/>
  <c r="AZ66" i="27"/>
  <c r="AW66" i="27"/>
  <c r="AT66" i="27"/>
  <c r="AR66" i="27"/>
  <c r="AO66" i="27"/>
  <c r="AQ66" i="27" s="1"/>
  <c r="AM66" i="27"/>
  <c r="AJ66" i="27"/>
  <c r="AL66" i="27" s="1"/>
  <c r="AH66" i="27"/>
  <c r="AE66" i="27"/>
  <c r="AG66" i="27" s="1"/>
  <c r="AC66" i="27"/>
  <c r="Z66" i="27"/>
  <c r="AB66" i="27" s="1"/>
  <c r="X66" i="27"/>
  <c r="U66" i="27"/>
  <c r="W66" i="27" s="1"/>
  <c r="Q66" i="27"/>
  <c r="O66" i="27"/>
  <c r="P66" i="27" s="1"/>
  <c r="L66" i="27"/>
  <c r="J66" i="27"/>
  <c r="EA65" i="27"/>
  <c r="DX65" i="27"/>
  <c r="DU65" i="27"/>
  <c r="DR65" i="27"/>
  <c r="DO65" i="27"/>
  <c r="DL65" i="27"/>
  <c r="DI65" i="27"/>
  <c r="G65" i="27"/>
  <c r="DG65" i="27"/>
  <c r="DD65" i="27"/>
  <c r="DA65" i="27"/>
  <c r="CX65" i="27"/>
  <c r="CU65" i="27"/>
  <c r="CR65" i="27"/>
  <c r="CO65" i="27"/>
  <c r="CL65" i="27"/>
  <c r="CI65" i="27"/>
  <c r="CF65" i="27"/>
  <c r="CC65" i="27"/>
  <c r="BZ65" i="27"/>
  <c r="BW65" i="27"/>
  <c r="BT65" i="27"/>
  <c r="BP65" i="27"/>
  <c r="BN65" i="27"/>
  <c r="BO65" i="27" s="1"/>
  <c r="BL65" i="27"/>
  <c r="BI65" i="27"/>
  <c r="BF65" i="27"/>
  <c r="BC65" i="27"/>
  <c r="AZ65" i="27"/>
  <c r="AW65" i="27"/>
  <c r="AT65" i="27"/>
  <c r="AR65" i="27"/>
  <c r="AO65" i="27"/>
  <c r="AQ65" i="27" s="1"/>
  <c r="AM65" i="27"/>
  <c r="AJ65" i="27"/>
  <c r="AL65" i="27" s="1"/>
  <c r="AH65" i="27"/>
  <c r="AE65" i="27"/>
  <c r="AG65" i="27"/>
  <c r="AC65" i="27"/>
  <c r="Z65" i="27"/>
  <c r="AB65" i="27" s="1"/>
  <c r="X65" i="27"/>
  <c r="U65" i="27"/>
  <c r="W65" i="27" s="1"/>
  <c r="Q65" i="27"/>
  <c r="O65" i="27"/>
  <c r="P65" i="27" s="1"/>
  <c r="L65" i="27"/>
  <c r="J65" i="27"/>
  <c r="K65" i="27" s="1"/>
  <c r="EA64" i="27"/>
  <c r="DX64" i="27"/>
  <c r="DU64" i="27"/>
  <c r="DR64" i="27"/>
  <c r="DO64" i="27"/>
  <c r="DL64" i="27"/>
  <c r="DI64" i="27"/>
  <c r="G64" i="27"/>
  <c r="DG64" i="27"/>
  <c r="DD64" i="27"/>
  <c r="DA64" i="27"/>
  <c r="CX64" i="27"/>
  <c r="CU64" i="27"/>
  <c r="CR64" i="27"/>
  <c r="CO64" i="27"/>
  <c r="CL64" i="27"/>
  <c r="CI64" i="27"/>
  <c r="CF64" i="27"/>
  <c r="CC64" i="27"/>
  <c r="BZ64" i="27"/>
  <c r="BW64" i="27"/>
  <c r="BT64" i="27"/>
  <c r="BP64" i="27"/>
  <c r="BN64" i="27"/>
  <c r="BL64" i="27"/>
  <c r="BI64" i="27"/>
  <c r="BF64" i="27"/>
  <c r="BC64" i="27"/>
  <c r="AZ64" i="27"/>
  <c r="AW64" i="27"/>
  <c r="AT64" i="27"/>
  <c r="AR64" i="27"/>
  <c r="AO64" i="27"/>
  <c r="AQ64" i="27" s="1"/>
  <c r="AM64" i="27"/>
  <c r="AJ64" i="27"/>
  <c r="AL64" i="27" s="1"/>
  <c r="AH64" i="27"/>
  <c r="AE64" i="27"/>
  <c r="AG64" i="27" s="1"/>
  <c r="AC64" i="27"/>
  <c r="Z64" i="27"/>
  <c r="AB64" i="27" s="1"/>
  <c r="X64" i="27"/>
  <c r="U64" i="27"/>
  <c r="W64" i="27" s="1"/>
  <c r="Q64" i="27"/>
  <c r="O64" i="27"/>
  <c r="L64" i="27"/>
  <c r="J64" i="27"/>
  <c r="EA63" i="27"/>
  <c r="DX63" i="27"/>
  <c r="DU63" i="27"/>
  <c r="DR63" i="27"/>
  <c r="DO63" i="27"/>
  <c r="DL63" i="27"/>
  <c r="DI63" i="27"/>
  <c r="G63" i="27"/>
  <c r="DG63" i="27"/>
  <c r="DD63" i="27"/>
  <c r="DA63" i="27"/>
  <c r="CX63" i="27"/>
  <c r="CU63" i="27"/>
  <c r="CR63" i="27"/>
  <c r="CO63" i="27"/>
  <c r="CL63" i="27"/>
  <c r="CI63" i="27"/>
  <c r="CF63" i="27"/>
  <c r="CC63" i="27"/>
  <c r="BZ63" i="27"/>
  <c r="BW63" i="27"/>
  <c r="BT63" i="27"/>
  <c r="BP63" i="27"/>
  <c r="BN63" i="27"/>
  <c r="BO63" i="27" s="1"/>
  <c r="BL63" i="27"/>
  <c r="BI63" i="27"/>
  <c r="BF63" i="27"/>
  <c r="BC63" i="27"/>
  <c r="AZ63" i="27"/>
  <c r="AW63" i="27"/>
  <c r="AT63" i="27"/>
  <c r="AR63" i="27"/>
  <c r="AO63" i="27"/>
  <c r="AQ63" i="27" s="1"/>
  <c r="AM63" i="27"/>
  <c r="AJ63" i="27"/>
  <c r="AL63" i="27" s="1"/>
  <c r="AH63" i="27"/>
  <c r="AE63" i="27"/>
  <c r="AG63" i="27" s="1"/>
  <c r="AC63" i="27"/>
  <c r="Z63" i="27"/>
  <c r="AB63" i="27" s="1"/>
  <c r="X63" i="27"/>
  <c r="U63" i="27"/>
  <c r="W63" i="27" s="1"/>
  <c r="Q63" i="27"/>
  <c r="O63" i="27"/>
  <c r="L63" i="27"/>
  <c r="J63" i="27"/>
  <c r="K63" i="27" s="1"/>
  <c r="EA62" i="27"/>
  <c r="DX62" i="27"/>
  <c r="DU62" i="27"/>
  <c r="DR62" i="27"/>
  <c r="DO62" i="27"/>
  <c r="DL62" i="27"/>
  <c r="DI62" i="27"/>
  <c r="G62" i="27"/>
  <c r="DG62" i="27"/>
  <c r="DD62" i="27"/>
  <c r="DA62" i="27"/>
  <c r="CX62" i="27"/>
  <c r="CU62" i="27"/>
  <c r="CR62" i="27"/>
  <c r="CO62" i="27"/>
  <c r="CL62" i="27"/>
  <c r="CI62" i="27"/>
  <c r="CF62" i="27"/>
  <c r="CC62" i="27"/>
  <c r="BZ62" i="27"/>
  <c r="BW62" i="27"/>
  <c r="BT62" i="27"/>
  <c r="BP62" i="27"/>
  <c r="BR62" i="27" s="1"/>
  <c r="BN62" i="27"/>
  <c r="BL62" i="27"/>
  <c r="BI62" i="27"/>
  <c r="BF62" i="27"/>
  <c r="BC62" i="27"/>
  <c r="AZ62" i="27"/>
  <c r="AW62" i="27"/>
  <c r="AT62" i="27"/>
  <c r="AR62" i="27"/>
  <c r="AO62" i="27"/>
  <c r="AQ62" i="27" s="1"/>
  <c r="AM62" i="27"/>
  <c r="AJ62" i="27"/>
  <c r="AL62" i="27" s="1"/>
  <c r="AH62" i="27"/>
  <c r="AE62" i="27"/>
  <c r="AG62" i="27" s="1"/>
  <c r="AC62" i="27"/>
  <c r="Z62" i="27"/>
  <c r="AB62" i="27" s="1"/>
  <c r="X62" i="27"/>
  <c r="U62" i="27"/>
  <c r="W62" i="27" s="1"/>
  <c r="Q62" i="27"/>
  <c r="O62" i="27"/>
  <c r="L62" i="27"/>
  <c r="J62" i="27"/>
  <c r="EA61" i="27"/>
  <c r="DX61" i="27"/>
  <c r="DU61" i="27"/>
  <c r="DR61" i="27"/>
  <c r="DO61" i="27"/>
  <c r="DL61" i="27"/>
  <c r="DI61" i="27"/>
  <c r="G61" i="27"/>
  <c r="DG61" i="27"/>
  <c r="DD61" i="27"/>
  <c r="DA61" i="27"/>
  <c r="CX61" i="27"/>
  <c r="CU61" i="27"/>
  <c r="CR61" i="27"/>
  <c r="CO61" i="27"/>
  <c r="CL61" i="27"/>
  <c r="CI61" i="27"/>
  <c r="CF61" i="27"/>
  <c r="CC61" i="27"/>
  <c r="BZ61" i="27"/>
  <c r="BW61" i="27"/>
  <c r="BT61" i="27"/>
  <c r="BP61" i="27"/>
  <c r="BN61" i="27"/>
  <c r="BO61" i="27" s="1"/>
  <c r="BL61" i="27"/>
  <c r="BI61" i="27"/>
  <c r="BF61" i="27"/>
  <c r="BC61" i="27"/>
  <c r="AZ61" i="27"/>
  <c r="AW61" i="27"/>
  <c r="AT61" i="27"/>
  <c r="AR61" i="27"/>
  <c r="AO61" i="27"/>
  <c r="AQ61" i="27" s="1"/>
  <c r="AM61" i="27"/>
  <c r="AJ61" i="27"/>
  <c r="AL61" i="27" s="1"/>
  <c r="AH61" i="27"/>
  <c r="AE61" i="27"/>
  <c r="AG61" i="27" s="1"/>
  <c r="AC61" i="27"/>
  <c r="Z61" i="27"/>
  <c r="AB61" i="27" s="1"/>
  <c r="X61" i="27"/>
  <c r="U61" i="27"/>
  <c r="W61" i="27" s="1"/>
  <c r="Q61" i="27"/>
  <c r="O61" i="27"/>
  <c r="L61" i="27"/>
  <c r="J61" i="27"/>
  <c r="K61" i="27" s="1"/>
  <c r="EA60" i="27"/>
  <c r="DX60" i="27"/>
  <c r="DU60" i="27"/>
  <c r="DR60" i="27"/>
  <c r="DO60" i="27"/>
  <c r="DL60" i="27"/>
  <c r="DI60" i="27"/>
  <c r="G60" i="27"/>
  <c r="DG60" i="27"/>
  <c r="DD60" i="27"/>
  <c r="DA60" i="27"/>
  <c r="CX60" i="27"/>
  <c r="CU60" i="27"/>
  <c r="CR60" i="27"/>
  <c r="CO60" i="27"/>
  <c r="CL60" i="27"/>
  <c r="CI60" i="27"/>
  <c r="CF60" i="27"/>
  <c r="CC60" i="27"/>
  <c r="BZ60" i="27"/>
  <c r="BW60" i="27"/>
  <c r="BT60" i="27"/>
  <c r="BP60" i="27"/>
  <c r="BN60" i="27"/>
  <c r="BL60" i="27"/>
  <c r="BI60" i="27"/>
  <c r="BF60" i="27"/>
  <c r="BC60" i="27"/>
  <c r="AZ60" i="27"/>
  <c r="AW60" i="27"/>
  <c r="AT60" i="27"/>
  <c r="AR60" i="27"/>
  <c r="AO60" i="27"/>
  <c r="AQ60" i="27" s="1"/>
  <c r="AM60" i="27"/>
  <c r="AJ60" i="27"/>
  <c r="AL60" i="27" s="1"/>
  <c r="AH60" i="27"/>
  <c r="AE60" i="27"/>
  <c r="AG60" i="27" s="1"/>
  <c r="AC60" i="27"/>
  <c r="Z60" i="27"/>
  <c r="AB60" i="27" s="1"/>
  <c r="X60" i="27"/>
  <c r="U60" i="27"/>
  <c r="W60" i="27" s="1"/>
  <c r="Q60" i="27"/>
  <c r="O60" i="27"/>
  <c r="P60" i="27" s="1"/>
  <c r="R60" i="27" s="1"/>
  <c r="L60" i="27"/>
  <c r="J60" i="27"/>
  <c r="DX59" i="27"/>
  <c r="DU59" i="27"/>
  <c r="DR59" i="27"/>
  <c r="DO59" i="27"/>
  <c r="DL59" i="27"/>
  <c r="DI59" i="27"/>
  <c r="G59" i="27"/>
  <c r="DD59" i="27"/>
  <c r="DA59" i="27"/>
  <c r="CX59" i="27"/>
  <c r="CU59" i="27"/>
  <c r="CR59" i="27"/>
  <c r="CO59" i="27"/>
  <c r="CL59" i="27"/>
  <c r="CI59" i="27"/>
  <c r="CF59" i="27"/>
  <c r="CC59" i="27"/>
  <c r="BZ59" i="27"/>
  <c r="BW59" i="27"/>
  <c r="BT59" i="27"/>
  <c r="BP59" i="27"/>
  <c r="BN59" i="27"/>
  <c r="BL59" i="27"/>
  <c r="BI59" i="27"/>
  <c r="BF59" i="27"/>
  <c r="BC59" i="27"/>
  <c r="AZ59" i="27"/>
  <c r="AW59" i="27"/>
  <c r="AT59" i="27"/>
  <c r="AR59" i="27"/>
  <c r="AO59" i="27"/>
  <c r="AQ59" i="27" s="1"/>
  <c r="AM59" i="27"/>
  <c r="AJ59" i="27"/>
  <c r="AL59" i="27" s="1"/>
  <c r="AH59" i="27"/>
  <c r="AE59" i="27"/>
  <c r="AG59" i="27" s="1"/>
  <c r="AC59" i="27"/>
  <c r="Z59" i="27"/>
  <c r="AB59" i="27" s="1"/>
  <c r="X59" i="27"/>
  <c r="U59" i="27"/>
  <c r="W59" i="27" s="1"/>
  <c r="Q59" i="27"/>
  <c r="O59" i="27"/>
  <c r="L59" i="27"/>
  <c r="J59" i="27"/>
  <c r="K59" i="27" s="1"/>
  <c r="E59" i="27"/>
  <c r="EA58" i="27"/>
  <c r="DX58" i="27"/>
  <c r="DU58" i="27"/>
  <c r="DR58" i="27"/>
  <c r="DO58" i="27"/>
  <c r="DL58" i="27"/>
  <c r="DI58" i="27"/>
  <c r="G58" i="27"/>
  <c r="DG58" i="27"/>
  <c r="DD58" i="27"/>
  <c r="DA58" i="27"/>
  <c r="CX58" i="27"/>
  <c r="CU58" i="27"/>
  <c r="CR58" i="27"/>
  <c r="CO58" i="27"/>
  <c r="CL58" i="27"/>
  <c r="CI58" i="27"/>
  <c r="CF58" i="27"/>
  <c r="CC58" i="27"/>
  <c r="BZ58" i="27"/>
  <c r="BW58" i="27"/>
  <c r="BT58" i="27"/>
  <c r="BP58" i="27"/>
  <c r="BN58" i="27"/>
  <c r="BO58" i="27" s="1"/>
  <c r="BL58" i="27"/>
  <c r="BI58" i="27"/>
  <c r="BF58" i="27"/>
  <c r="BC58" i="27"/>
  <c r="AZ58" i="27"/>
  <c r="AW58" i="27"/>
  <c r="AT58" i="27"/>
  <c r="AR58" i="27"/>
  <c r="AO58" i="27"/>
  <c r="AQ58" i="27" s="1"/>
  <c r="AM58" i="27"/>
  <c r="AJ58" i="27"/>
  <c r="AL58" i="27" s="1"/>
  <c r="AH58" i="27"/>
  <c r="AE58" i="27"/>
  <c r="AG58" i="27" s="1"/>
  <c r="AC58" i="27"/>
  <c r="Z58" i="27"/>
  <c r="AB58" i="27" s="1"/>
  <c r="X58" i="27"/>
  <c r="U58" i="27"/>
  <c r="W58" i="27" s="1"/>
  <c r="Q58" i="27"/>
  <c r="O58" i="27"/>
  <c r="P58" i="27" s="1"/>
  <c r="L58" i="27"/>
  <c r="J58" i="27"/>
  <c r="K58" i="27" s="1"/>
  <c r="EA57" i="27"/>
  <c r="DX57" i="27"/>
  <c r="DU57" i="27"/>
  <c r="DR57" i="27"/>
  <c r="DO57" i="27"/>
  <c r="DL57" i="27"/>
  <c r="DI57" i="27"/>
  <c r="G57" i="27"/>
  <c r="DG57" i="27"/>
  <c r="DD57" i="27"/>
  <c r="DA57" i="27"/>
  <c r="CX57" i="27"/>
  <c r="CU57" i="27"/>
  <c r="CR57" i="27"/>
  <c r="CO57" i="27"/>
  <c r="CL57" i="27"/>
  <c r="CI57" i="27"/>
  <c r="CF57" i="27"/>
  <c r="CC57" i="27"/>
  <c r="BZ57" i="27"/>
  <c r="BW57" i="27"/>
  <c r="BT57" i="27"/>
  <c r="BP57" i="27"/>
  <c r="BN57" i="27"/>
  <c r="BL57" i="27"/>
  <c r="BI57" i="27"/>
  <c r="BF57" i="27"/>
  <c r="BC57" i="27"/>
  <c r="AZ57" i="27"/>
  <c r="AW57" i="27"/>
  <c r="AT57" i="27"/>
  <c r="AR57" i="27"/>
  <c r="AO57" i="27"/>
  <c r="AQ57" i="27" s="1"/>
  <c r="AM57" i="27"/>
  <c r="AJ57" i="27"/>
  <c r="AL57" i="27" s="1"/>
  <c r="AH57" i="27"/>
  <c r="AE57" i="27"/>
  <c r="AG57" i="27" s="1"/>
  <c r="AC57" i="27"/>
  <c r="Z57" i="27"/>
  <c r="AB57" i="27" s="1"/>
  <c r="X57" i="27"/>
  <c r="U57" i="27"/>
  <c r="W57" i="27" s="1"/>
  <c r="Q57" i="27"/>
  <c r="S57" i="27" s="1"/>
  <c r="O57" i="27"/>
  <c r="P57" i="27" s="1"/>
  <c r="L57" i="27"/>
  <c r="J57" i="27"/>
  <c r="EA56" i="27"/>
  <c r="DX56" i="27"/>
  <c r="DU56" i="27"/>
  <c r="DR56" i="27"/>
  <c r="DO56" i="27"/>
  <c r="DL56" i="27"/>
  <c r="DI56" i="27"/>
  <c r="G56" i="27"/>
  <c r="DG56" i="27"/>
  <c r="DD56" i="27"/>
  <c r="DA56" i="27"/>
  <c r="CX56" i="27"/>
  <c r="CU56" i="27"/>
  <c r="CR56" i="27"/>
  <c r="CO56" i="27"/>
  <c r="CL56" i="27"/>
  <c r="CI56" i="27"/>
  <c r="CF56" i="27"/>
  <c r="CC56" i="27"/>
  <c r="BZ56" i="27"/>
  <c r="BW56" i="27"/>
  <c r="BT56" i="27"/>
  <c r="BP56" i="27"/>
  <c r="BN56" i="27"/>
  <c r="BO56" i="27" s="1"/>
  <c r="BL56" i="27"/>
  <c r="BI56" i="27"/>
  <c r="BF56" i="27"/>
  <c r="BC56" i="27"/>
  <c r="AZ56" i="27"/>
  <c r="AW56" i="27"/>
  <c r="AT56" i="27"/>
  <c r="AR56" i="27"/>
  <c r="AO56" i="27"/>
  <c r="AQ56" i="27" s="1"/>
  <c r="AM56" i="27"/>
  <c r="AJ56" i="27"/>
  <c r="AL56" i="27" s="1"/>
  <c r="AH56" i="27"/>
  <c r="AE56" i="27"/>
  <c r="AG56" i="27" s="1"/>
  <c r="AC56" i="27"/>
  <c r="Z56" i="27"/>
  <c r="AB56" i="27" s="1"/>
  <c r="X56" i="27"/>
  <c r="U56" i="27"/>
  <c r="W56" i="27" s="1"/>
  <c r="Q56" i="27"/>
  <c r="O56" i="27"/>
  <c r="P56" i="27" s="1"/>
  <c r="L56" i="27"/>
  <c r="J56" i="27"/>
  <c r="EA55" i="27"/>
  <c r="DX55" i="27"/>
  <c r="DU55" i="27"/>
  <c r="DR55" i="27"/>
  <c r="DO55" i="27"/>
  <c r="DL55" i="27"/>
  <c r="DI55" i="27"/>
  <c r="G55" i="27"/>
  <c r="DG55" i="27"/>
  <c r="DD55" i="27"/>
  <c r="DA55" i="27"/>
  <c r="CX55" i="27"/>
  <c r="CU55" i="27"/>
  <c r="CR55" i="27"/>
  <c r="CO55" i="27"/>
  <c r="CL55" i="27"/>
  <c r="CI55" i="27"/>
  <c r="CF55" i="27"/>
  <c r="CC55" i="27"/>
  <c r="BZ55" i="27"/>
  <c r="BW55" i="27"/>
  <c r="BT55" i="27"/>
  <c r="BP55" i="27"/>
  <c r="BN55" i="27"/>
  <c r="BL55" i="27"/>
  <c r="BI55" i="27"/>
  <c r="BF55" i="27"/>
  <c r="BC55" i="27"/>
  <c r="AZ55" i="27"/>
  <c r="AW55" i="27"/>
  <c r="AT55" i="27"/>
  <c r="AR55" i="27"/>
  <c r="AO55" i="27"/>
  <c r="AQ55" i="27" s="1"/>
  <c r="AM55" i="27"/>
  <c r="AJ55" i="27"/>
  <c r="AL55" i="27" s="1"/>
  <c r="AH55" i="27"/>
  <c r="AE55" i="27"/>
  <c r="AG55" i="27" s="1"/>
  <c r="AC55" i="27"/>
  <c r="Z55" i="27"/>
  <c r="AB55" i="27" s="1"/>
  <c r="X55" i="27"/>
  <c r="U55" i="27"/>
  <c r="W55" i="27" s="1"/>
  <c r="Q55" i="27"/>
  <c r="O55" i="27"/>
  <c r="L55" i="27"/>
  <c r="J55" i="27"/>
  <c r="K55" i="27" s="1"/>
  <c r="EA54" i="27"/>
  <c r="DX54" i="27"/>
  <c r="DU54" i="27"/>
  <c r="DR54" i="27"/>
  <c r="DO54" i="27"/>
  <c r="DL54" i="27"/>
  <c r="DI54" i="27"/>
  <c r="G54" i="27"/>
  <c r="DG54" i="27"/>
  <c r="E54" i="27" s="1"/>
  <c r="DD54" i="27"/>
  <c r="DA54" i="27"/>
  <c r="CX54" i="27"/>
  <c r="CU54" i="27"/>
  <c r="CR54" i="27"/>
  <c r="CO54" i="27"/>
  <c r="CL54" i="27"/>
  <c r="CI54" i="27"/>
  <c r="CF54" i="27"/>
  <c r="CC54" i="27"/>
  <c r="BZ54" i="27"/>
  <c r="BW54" i="27"/>
  <c r="BT54" i="27"/>
  <c r="BP54" i="27"/>
  <c r="BN54" i="27"/>
  <c r="BL54" i="27"/>
  <c r="BI54" i="27"/>
  <c r="BF54" i="27"/>
  <c r="BC54" i="27"/>
  <c r="AZ54" i="27"/>
  <c r="AW54" i="27"/>
  <c r="AT54" i="27"/>
  <c r="AR54" i="27"/>
  <c r="AO54" i="27"/>
  <c r="AQ54" i="27" s="1"/>
  <c r="AM54" i="27"/>
  <c r="AJ54" i="27"/>
  <c r="AL54" i="27" s="1"/>
  <c r="AH54" i="27"/>
  <c r="AE54" i="27"/>
  <c r="AG54" i="27" s="1"/>
  <c r="AC54" i="27"/>
  <c r="Z54" i="27"/>
  <c r="AB54" i="27" s="1"/>
  <c r="X54" i="27"/>
  <c r="U54" i="27"/>
  <c r="W54" i="27" s="1"/>
  <c r="Q54" i="27"/>
  <c r="O54" i="27"/>
  <c r="L54" i="27"/>
  <c r="N54" i="27" s="1"/>
  <c r="J54" i="27"/>
  <c r="K54" i="27" s="1"/>
  <c r="EA53" i="27"/>
  <c r="DX53" i="27"/>
  <c r="DU53" i="27"/>
  <c r="DR53" i="27"/>
  <c r="DO53" i="27"/>
  <c r="DL53" i="27"/>
  <c r="DI53" i="27"/>
  <c r="G53" i="27"/>
  <c r="DG53" i="27"/>
  <c r="DD53" i="27"/>
  <c r="DA53" i="27"/>
  <c r="CX53" i="27"/>
  <c r="CU53" i="27"/>
  <c r="CR53" i="27"/>
  <c r="CO53" i="27"/>
  <c r="CL53" i="27"/>
  <c r="CI53" i="27"/>
  <c r="CF53" i="27"/>
  <c r="CC53" i="27"/>
  <c r="BZ53" i="27"/>
  <c r="BW53" i="27"/>
  <c r="BT53" i="27"/>
  <c r="BP53" i="27"/>
  <c r="BR53" i="27" s="1"/>
  <c r="BN53" i="27"/>
  <c r="BO53" i="27" s="1"/>
  <c r="BL53" i="27"/>
  <c r="BI53" i="27"/>
  <c r="BF53" i="27"/>
  <c r="BC53" i="27"/>
  <c r="AZ53" i="27"/>
  <c r="AW53" i="27"/>
  <c r="AT53" i="27"/>
  <c r="AR53" i="27"/>
  <c r="AO53" i="27"/>
  <c r="AQ53" i="27" s="1"/>
  <c r="AM53" i="27"/>
  <c r="AJ53" i="27"/>
  <c r="AL53" i="27" s="1"/>
  <c r="AH53" i="27"/>
  <c r="AE53" i="27"/>
  <c r="AG53" i="27" s="1"/>
  <c r="AC53" i="27"/>
  <c r="Z53" i="27"/>
  <c r="AB53" i="27" s="1"/>
  <c r="X53" i="27"/>
  <c r="U53" i="27"/>
  <c r="W53" i="27" s="1"/>
  <c r="Q53" i="27"/>
  <c r="O53" i="27"/>
  <c r="P53" i="27" s="1"/>
  <c r="L53" i="27"/>
  <c r="J53" i="27"/>
  <c r="K53" i="27" s="1"/>
  <c r="EA52" i="27"/>
  <c r="DX52" i="27"/>
  <c r="DU52" i="27"/>
  <c r="DR52" i="27"/>
  <c r="DO52" i="27"/>
  <c r="DL52" i="27"/>
  <c r="DI52" i="27"/>
  <c r="G52" i="27"/>
  <c r="DG52" i="27"/>
  <c r="DD52" i="27"/>
  <c r="DA52" i="27"/>
  <c r="CX52" i="27"/>
  <c r="CU52" i="27"/>
  <c r="CR52" i="27"/>
  <c r="CO52" i="27"/>
  <c r="CL52" i="27"/>
  <c r="CI52" i="27"/>
  <c r="CF52" i="27"/>
  <c r="CC52" i="27"/>
  <c r="BZ52" i="27"/>
  <c r="BW52" i="27"/>
  <c r="BT52" i="27"/>
  <c r="BP52" i="27"/>
  <c r="BN52" i="27"/>
  <c r="BL52" i="27"/>
  <c r="BI52" i="27"/>
  <c r="BF52" i="27"/>
  <c r="BC52" i="27"/>
  <c r="AZ52" i="27"/>
  <c r="AW52" i="27"/>
  <c r="AT52" i="27"/>
  <c r="AR52" i="27"/>
  <c r="AO52" i="27"/>
  <c r="AQ52" i="27" s="1"/>
  <c r="AM52" i="27"/>
  <c r="AJ52" i="27"/>
  <c r="AL52" i="27" s="1"/>
  <c r="AH52" i="27"/>
  <c r="AE52" i="27"/>
  <c r="AG52" i="27" s="1"/>
  <c r="AC52" i="27"/>
  <c r="Z52" i="27"/>
  <c r="AB52" i="27" s="1"/>
  <c r="X52" i="27"/>
  <c r="U52" i="27"/>
  <c r="W52" i="27" s="1"/>
  <c r="Q52" i="27"/>
  <c r="O52" i="27"/>
  <c r="P52" i="27" s="1"/>
  <c r="R52" i="27" s="1"/>
  <c r="L52" i="27"/>
  <c r="J52" i="27"/>
  <c r="K52" i="27" s="1"/>
  <c r="EA51" i="27"/>
  <c r="DX51" i="27"/>
  <c r="DU51" i="27"/>
  <c r="DR51" i="27"/>
  <c r="DO51" i="27"/>
  <c r="DL51" i="27"/>
  <c r="DI51" i="27"/>
  <c r="G51" i="27"/>
  <c r="DG51" i="27"/>
  <c r="DD51" i="27"/>
  <c r="DA51" i="27"/>
  <c r="CX51" i="27"/>
  <c r="CU51" i="27"/>
  <c r="CR51" i="27"/>
  <c r="CO51" i="27"/>
  <c r="CL51" i="27"/>
  <c r="CI51" i="27"/>
  <c r="CF51" i="27"/>
  <c r="CC51" i="27"/>
  <c r="BZ51" i="27"/>
  <c r="BW51" i="27"/>
  <c r="BT51" i="27"/>
  <c r="BP51" i="27"/>
  <c r="BN51" i="27"/>
  <c r="BL51" i="27"/>
  <c r="BI51" i="27"/>
  <c r="BF51" i="27"/>
  <c r="BC51" i="27"/>
  <c r="AZ51" i="27"/>
  <c r="AW51" i="27"/>
  <c r="AT51" i="27"/>
  <c r="AR51" i="27"/>
  <c r="AO51" i="27"/>
  <c r="AQ51" i="27" s="1"/>
  <c r="AM51" i="27"/>
  <c r="AJ51" i="27"/>
  <c r="AL51" i="27" s="1"/>
  <c r="AH51" i="27"/>
  <c r="AE51" i="27"/>
  <c r="AG51" i="27" s="1"/>
  <c r="AC51" i="27"/>
  <c r="Z51" i="27"/>
  <c r="AB51" i="27" s="1"/>
  <c r="X51" i="27"/>
  <c r="U51" i="27"/>
  <c r="W51" i="27" s="1"/>
  <c r="Q51" i="27"/>
  <c r="O51" i="27"/>
  <c r="L51" i="27"/>
  <c r="J51" i="27"/>
  <c r="K51" i="27" s="1"/>
  <c r="EA50" i="27"/>
  <c r="DX50" i="27"/>
  <c r="DU50" i="27"/>
  <c r="DR50" i="27"/>
  <c r="DO50" i="27"/>
  <c r="DL50" i="27"/>
  <c r="DI50" i="27"/>
  <c r="G50" i="27"/>
  <c r="DG50" i="27"/>
  <c r="DD50" i="27"/>
  <c r="DA50" i="27"/>
  <c r="CX50" i="27"/>
  <c r="CU50" i="27"/>
  <c r="CR50" i="27"/>
  <c r="CO50" i="27"/>
  <c r="CL50" i="27"/>
  <c r="CI50" i="27"/>
  <c r="CF50" i="27"/>
  <c r="CC50" i="27"/>
  <c r="BZ50" i="27"/>
  <c r="BW50" i="27"/>
  <c r="BT50" i="27"/>
  <c r="BP50" i="27"/>
  <c r="BN50" i="27"/>
  <c r="BO50" i="27" s="1"/>
  <c r="BL50" i="27"/>
  <c r="BI50" i="27"/>
  <c r="BF50" i="27"/>
  <c r="BC50" i="27"/>
  <c r="AZ50" i="27"/>
  <c r="AW50" i="27"/>
  <c r="AT50" i="27"/>
  <c r="AR50" i="27"/>
  <c r="AO50" i="27"/>
  <c r="AQ50" i="27" s="1"/>
  <c r="AM50" i="27"/>
  <c r="AJ50" i="27"/>
  <c r="AL50" i="27" s="1"/>
  <c r="AH50" i="27"/>
  <c r="AE50" i="27"/>
  <c r="AG50" i="27" s="1"/>
  <c r="AC50" i="27"/>
  <c r="Z50" i="27"/>
  <c r="AB50" i="27" s="1"/>
  <c r="X50" i="27"/>
  <c r="U50" i="27"/>
  <c r="W50" i="27" s="1"/>
  <c r="Q50" i="27"/>
  <c r="O50" i="27"/>
  <c r="P50" i="27" s="1"/>
  <c r="L50" i="27"/>
  <c r="J50" i="27"/>
  <c r="K50" i="27" s="1"/>
  <c r="EA49" i="27"/>
  <c r="DX49" i="27"/>
  <c r="DU49" i="27"/>
  <c r="DR49" i="27"/>
  <c r="DO49" i="27"/>
  <c r="DL49" i="27"/>
  <c r="DI49" i="27"/>
  <c r="G49" i="27"/>
  <c r="DG49" i="27"/>
  <c r="DD49" i="27"/>
  <c r="DA49" i="27"/>
  <c r="CX49" i="27"/>
  <c r="CU49" i="27"/>
  <c r="CR49" i="27"/>
  <c r="CO49" i="27"/>
  <c r="CL49" i="27"/>
  <c r="CI49" i="27"/>
  <c r="CF49" i="27"/>
  <c r="CC49" i="27"/>
  <c r="BZ49" i="27"/>
  <c r="BW49" i="27"/>
  <c r="BT49" i="27"/>
  <c r="BP49" i="27"/>
  <c r="BN49" i="27"/>
  <c r="BO49" i="27" s="1"/>
  <c r="BL49" i="27"/>
  <c r="BI49" i="27"/>
  <c r="BF49" i="27"/>
  <c r="BC49" i="27"/>
  <c r="AZ49" i="27"/>
  <c r="AW49" i="27"/>
  <c r="AT49" i="27"/>
  <c r="AR49" i="27"/>
  <c r="AO49" i="27"/>
  <c r="AQ49" i="27" s="1"/>
  <c r="AM49" i="27"/>
  <c r="AJ49" i="27"/>
  <c r="AL49" i="27" s="1"/>
  <c r="AH49" i="27"/>
  <c r="AE49" i="27"/>
  <c r="AG49" i="27" s="1"/>
  <c r="AC49" i="27"/>
  <c r="Z49" i="27"/>
  <c r="AB49" i="27" s="1"/>
  <c r="X49" i="27"/>
  <c r="U49" i="27"/>
  <c r="W49" i="27" s="1"/>
  <c r="Q49" i="27"/>
  <c r="O49" i="27"/>
  <c r="P49" i="27" s="1"/>
  <c r="L49" i="27"/>
  <c r="J49" i="27"/>
  <c r="K49" i="27" s="1"/>
  <c r="EA48" i="27"/>
  <c r="DX48" i="27"/>
  <c r="DU48" i="27"/>
  <c r="DR48" i="27"/>
  <c r="DO48" i="27"/>
  <c r="DL48" i="27"/>
  <c r="DI48" i="27"/>
  <c r="G48" i="27"/>
  <c r="DG48" i="27"/>
  <c r="DD48" i="27"/>
  <c r="DA48" i="27"/>
  <c r="CX48" i="27"/>
  <c r="CU48" i="27"/>
  <c r="CR48" i="27"/>
  <c r="CO48" i="27"/>
  <c r="CL48" i="27"/>
  <c r="CI48" i="27"/>
  <c r="CF48" i="27"/>
  <c r="CC48" i="27"/>
  <c r="BZ48" i="27"/>
  <c r="BW48" i="27"/>
  <c r="BT48" i="27"/>
  <c r="BP48" i="27"/>
  <c r="BN48" i="27"/>
  <c r="BO48" i="27" s="1"/>
  <c r="BL48" i="27"/>
  <c r="BI48" i="27"/>
  <c r="BF48" i="27"/>
  <c r="BC48" i="27"/>
  <c r="AZ48" i="27"/>
  <c r="AW48" i="27"/>
  <c r="AT48" i="27"/>
  <c r="AR48" i="27"/>
  <c r="AO48" i="27"/>
  <c r="AQ48" i="27" s="1"/>
  <c r="AM48" i="27"/>
  <c r="AJ48" i="27"/>
  <c r="AL48" i="27" s="1"/>
  <c r="AH48" i="27"/>
  <c r="AE48" i="27"/>
  <c r="AG48" i="27" s="1"/>
  <c r="AC48" i="27"/>
  <c r="Z48" i="27"/>
  <c r="AB48" i="27" s="1"/>
  <c r="X48" i="27"/>
  <c r="U48" i="27"/>
  <c r="W48" i="27" s="1"/>
  <c r="Q48" i="27"/>
  <c r="O48" i="27"/>
  <c r="L48" i="27"/>
  <c r="J48" i="27"/>
  <c r="K48" i="27" s="1"/>
  <c r="EA47" i="27"/>
  <c r="E47" i="27" s="1"/>
  <c r="DX47" i="27"/>
  <c r="DU47" i="27"/>
  <c r="DR47" i="27"/>
  <c r="DO47" i="27"/>
  <c r="DL47" i="27"/>
  <c r="DI47" i="27"/>
  <c r="G47" i="27"/>
  <c r="DD47" i="27"/>
  <c r="DA47" i="27"/>
  <c r="CX47" i="27"/>
  <c r="CU47" i="27"/>
  <c r="CR47" i="27"/>
  <c r="CO47" i="27"/>
  <c r="CL47" i="27"/>
  <c r="CI47" i="27"/>
  <c r="CF47" i="27"/>
  <c r="CC47" i="27"/>
  <c r="BZ47" i="27"/>
  <c r="BW47" i="27"/>
  <c r="BT47" i="27"/>
  <c r="BP47" i="27"/>
  <c r="BR47" i="27" s="1"/>
  <c r="BN47" i="27"/>
  <c r="BO47" i="27"/>
  <c r="BL47" i="27"/>
  <c r="BI47" i="27"/>
  <c r="BF47" i="27"/>
  <c r="BC47" i="27"/>
  <c r="AZ47" i="27"/>
  <c r="AW47" i="27"/>
  <c r="AT47" i="27"/>
  <c r="AR47" i="27"/>
  <c r="AO47" i="27"/>
  <c r="AQ47" i="27"/>
  <c r="AM47" i="27"/>
  <c r="AJ47" i="27"/>
  <c r="AL47" i="27" s="1"/>
  <c r="AH47" i="27"/>
  <c r="AE47" i="27"/>
  <c r="AG47" i="27" s="1"/>
  <c r="AC47" i="27"/>
  <c r="Z47" i="27"/>
  <c r="AB47" i="27" s="1"/>
  <c r="X47" i="27"/>
  <c r="U47" i="27"/>
  <c r="W47" i="27" s="1"/>
  <c r="Q47" i="27"/>
  <c r="O47" i="27"/>
  <c r="P47" i="27" s="1"/>
  <c r="L47" i="27"/>
  <c r="J47" i="27"/>
  <c r="K47" i="27" s="1"/>
  <c r="EA46" i="27"/>
  <c r="DX46" i="27"/>
  <c r="DU46" i="27"/>
  <c r="DR46" i="27"/>
  <c r="DO46" i="27"/>
  <c r="DL46" i="27"/>
  <c r="DI46" i="27"/>
  <c r="DG46" i="27"/>
  <c r="DD46" i="27"/>
  <c r="DA46" i="27"/>
  <c r="CX46" i="27"/>
  <c r="CU46" i="27"/>
  <c r="CR46" i="27"/>
  <c r="CO46" i="27"/>
  <c r="CL46" i="27"/>
  <c r="CI46" i="27"/>
  <c r="CF46" i="27"/>
  <c r="CC46" i="27"/>
  <c r="BZ46" i="27"/>
  <c r="BW46" i="27"/>
  <c r="BT46" i="27"/>
  <c r="BP46" i="27"/>
  <c r="BN46" i="27"/>
  <c r="BO46" i="27" s="1"/>
  <c r="BL46" i="27"/>
  <c r="BI46" i="27"/>
  <c r="BF46" i="27"/>
  <c r="BC46" i="27"/>
  <c r="AZ46" i="27"/>
  <c r="AW46" i="27"/>
  <c r="AT46" i="27"/>
  <c r="AR46" i="27"/>
  <c r="AO46" i="27"/>
  <c r="AQ46" i="27" s="1"/>
  <c r="AM46" i="27"/>
  <c r="AJ46" i="27"/>
  <c r="AL46" i="27" s="1"/>
  <c r="AH46" i="27"/>
  <c r="AE46" i="27"/>
  <c r="AG46" i="27" s="1"/>
  <c r="AC46" i="27"/>
  <c r="Z46" i="27"/>
  <c r="AB46" i="27" s="1"/>
  <c r="X46" i="27"/>
  <c r="U46" i="27"/>
  <c r="W46" i="27" s="1"/>
  <c r="Q46" i="27"/>
  <c r="O46" i="27"/>
  <c r="L46" i="27"/>
  <c r="J46" i="27"/>
  <c r="K46" i="27" s="1"/>
  <c r="G46" i="27"/>
  <c r="EA45" i="27"/>
  <c r="DX45" i="27"/>
  <c r="DU45" i="27"/>
  <c r="DR45" i="27"/>
  <c r="DO45" i="27"/>
  <c r="DL45" i="27"/>
  <c r="DI45" i="27"/>
  <c r="G45" i="27"/>
  <c r="DG45" i="27"/>
  <c r="DD45" i="27"/>
  <c r="DA45" i="27"/>
  <c r="CX45" i="27"/>
  <c r="CU45" i="27"/>
  <c r="CR45" i="27"/>
  <c r="CO45" i="27"/>
  <c r="CL45" i="27"/>
  <c r="CI45" i="27"/>
  <c r="CF45" i="27"/>
  <c r="CC45" i="27"/>
  <c r="BZ45" i="27"/>
  <c r="BW45" i="27"/>
  <c r="BT45" i="27"/>
  <c r="BP45" i="27"/>
  <c r="BN45" i="27"/>
  <c r="BL45" i="27"/>
  <c r="BI45" i="27"/>
  <c r="BF45" i="27"/>
  <c r="BC45" i="27"/>
  <c r="AZ45" i="27"/>
  <c r="AW45" i="27"/>
  <c r="AT45" i="27"/>
  <c r="AR45" i="27"/>
  <c r="AO45" i="27"/>
  <c r="AQ45" i="27" s="1"/>
  <c r="AM45" i="27"/>
  <c r="AJ45" i="27"/>
  <c r="AL45" i="27" s="1"/>
  <c r="AH45" i="27"/>
  <c r="AE45" i="27"/>
  <c r="AG45" i="27" s="1"/>
  <c r="AC45" i="27"/>
  <c r="Z45" i="27"/>
  <c r="AB45" i="27" s="1"/>
  <c r="X45" i="27"/>
  <c r="U45" i="27"/>
  <c r="W45" i="27" s="1"/>
  <c r="Q45" i="27"/>
  <c r="O45" i="27"/>
  <c r="L45" i="27"/>
  <c r="J45" i="27"/>
  <c r="K45" i="27" s="1"/>
  <c r="EA44" i="27"/>
  <c r="DX44" i="27"/>
  <c r="DU44" i="27"/>
  <c r="DR44" i="27"/>
  <c r="DO44" i="27"/>
  <c r="DL44" i="27"/>
  <c r="DI44" i="27"/>
  <c r="DG44" i="27"/>
  <c r="DD44" i="27"/>
  <c r="DA44" i="27"/>
  <c r="CX44" i="27"/>
  <c r="CU44" i="27"/>
  <c r="CR44" i="27"/>
  <c r="CO44" i="27"/>
  <c r="CL44" i="27"/>
  <c r="CI44" i="27"/>
  <c r="CF44" i="27"/>
  <c r="CC44" i="27"/>
  <c r="BZ44" i="27"/>
  <c r="BW44" i="27"/>
  <c r="BT44" i="27"/>
  <c r="BP44" i="27"/>
  <c r="BN44" i="27"/>
  <c r="BL44" i="27"/>
  <c r="BI44" i="27"/>
  <c r="BF44" i="27"/>
  <c r="BC44" i="27"/>
  <c r="AZ44" i="27"/>
  <c r="AW44" i="27"/>
  <c r="AT44" i="27"/>
  <c r="AR44" i="27"/>
  <c r="AO44" i="27"/>
  <c r="AQ44" i="27" s="1"/>
  <c r="AM44" i="27"/>
  <c r="AJ44" i="27"/>
  <c r="AL44" i="27" s="1"/>
  <c r="AH44" i="27"/>
  <c r="AE44" i="27"/>
  <c r="AG44" i="27" s="1"/>
  <c r="AC44" i="27"/>
  <c r="Z44" i="27"/>
  <c r="AB44" i="27" s="1"/>
  <c r="X44" i="27"/>
  <c r="U44" i="27"/>
  <c r="W44" i="27" s="1"/>
  <c r="Q44" i="27"/>
  <c r="O44" i="27"/>
  <c r="P44" i="27" s="1"/>
  <c r="L44" i="27"/>
  <c r="J44" i="27"/>
  <c r="K44" i="27" s="1"/>
  <c r="G44" i="27"/>
  <c r="EA43" i="27"/>
  <c r="DX43" i="27"/>
  <c r="DU43" i="27"/>
  <c r="DR43" i="27"/>
  <c r="DO43" i="27"/>
  <c r="DL43" i="27"/>
  <c r="DI43" i="27"/>
  <c r="G43" i="27"/>
  <c r="DG43" i="27"/>
  <c r="DD43" i="27"/>
  <c r="DA43" i="27"/>
  <c r="CX43" i="27"/>
  <c r="CU43" i="27"/>
  <c r="CR43" i="27"/>
  <c r="CO43" i="27"/>
  <c r="CL43" i="27"/>
  <c r="CI43" i="27"/>
  <c r="CF43" i="27"/>
  <c r="CC43" i="27"/>
  <c r="BZ43" i="27"/>
  <c r="BW43" i="27"/>
  <c r="BT43" i="27"/>
  <c r="BP43" i="27"/>
  <c r="BN43" i="27"/>
  <c r="BO43" i="27" s="1"/>
  <c r="BL43" i="27"/>
  <c r="BI43" i="27"/>
  <c r="BF43" i="27"/>
  <c r="BC43" i="27"/>
  <c r="AZ43" i="27"/>
  <c r="AW43" i="27"/>
  <c r="AT43" i="27"/>
  <c r="AR43" i="27"/>
  <c r="AO43" i="27"/>
  <c r="AQ43" i="27" s="1"/>
  <c r="AM43" i="27"/>
  <c r="AJ43" i="27"/>
  <c r="AL43" i="27" s="1"/>
  <c r="AH43" i="27"/>
  <c r="AE43" i="27"/>
  <c r="AG43" i="27" s="1"/>
  <c r="AC43" i="27"/>
  <c r="Z43" i="27"/>
  <c r="AB43" i="27"/>
  <c r="X43" i="27"/>
  <c r="U43" i="27"/>
  <c r="W43" i="27" s="1"/>
  <c r="Q43" i="27"/>
  <c r="O43" i="27"/>
  <c r="P43" i="27" s="1"/>
  <c r="L43" i="27"/>
  <c r="J43" i="27"/>
  <c r="EA42" i="27"/>
  <c r="DX42" i="27"/>
  <c r="DU42" i="27"/>
  <c r="DR42" i="27"/>
  <c r="DO42" i="27"/>
  <c r="DL42" i="27"/>
  <c r="DI42" i="27"/>
  <c r="DG42" i="27"/>
  <c r="DD42" i="27"/>
  <c r="DA42" i="27"/>
  <c r="CX42" i="27"/>
  <c r="CU42" i="27"/>
  <c r="CR42" i="27"/>
  <c r="CO42" i="27"/>
  <c r="CL42" i="27"/>
  <c r="CI42" i="27"/>
  <c r="CF42" i="27"/>
  <c r="CC42" i="27"/>
  <c r="BZ42" i="27"/>
  <c r="BW42" i="27"/>
  <c r="BT42" i="27"/>
  <c r="BP42" i="27"/>
  <c r="BN42" i="27"/>
  <c r="BO42" i="27"/>
  <c r="BL42" i="27"/>
  <c r="BI42" i="27"/>
  <c r="BF42" i="27"/>
  <c r="BC42" i="27"/>
  <c r="AZ42" i="27"/>
  <c r="AW42" i="27"/>
  <c r="AT42" i="27"/>
  <c r="AR42" i="27"/>
  <c r="AO42" i="27"/>
  <c r="AQ42" i="27" s="1"/>
  <c r="AM42" i="27"/>
  <c r="AJ42" i="27"/>
  <c r="AL42" i="27" s="1"/>
  <c r="AH42" i="27"/>
  <c r="AE42" i="27"/>
  <c r="AG42" i="27" s="1"/>
  <c r="AC42" i="27"/>
  <c r="Z42" i="27"/>
  <c r="AB42" i="27" s="1"/>
  <c r="X42" i="27"/>
  <c r="U42" i="27"/>
  <c r="W42" i="27" s="1"/>
  <c r="Q42" i="27"/>
  <c r="O42" i="27"/>
  <c r="L42" i="27"/>
  <c r="J42" i="27"/>
  <c r="K42" i="27" s="1"/>
  <c r="M42" i="27" s="1"/>
  <c r="G42" i="27"/>
  <c r="EA41" i="27"/>
  <c r="E41" i="27" s="1"/>
  <c r="F41" i="27" s="1"/>
  <c r="DX41" i="27"/>
  <c r="DU41" i="27"/>
  <c r="DR41" i="27"/>
  <c r="DO41" i="27"/>
  <c r="DL41" i="27"/>
  <c r="DI41" i="27"/>
  <c r="G41" i="27"/>
  <c r="DG41" i="27"/>
  <c r="DD41" i="27"/>
  <c r="DA41" i="27"/>
  <c r="CX41" i="27"/>
  <c r="CU41" i="27"/>
  <c r="CR41" i="27"/>
  <c r="CO41" i="27"/>
  <c r="CL41" i="27"/>
  <c r="CI41" i="27"/>
  <c r="CF41" i="27"/>
  <c r="CC41" i="27"/>
  <c r="BZ41" i="27"/>
  <c r="BW41" i="27"/>
  <c r="BT41" i="27"/>
  <c r="BP41" i="27"/>
  <c r="BN41" i="27"/>
  <c r="BL41" i="27"/>
  <c r="BI41" i="27"/>
  <c r="BF41" i="27"/>
  <c r="BC41" i="27"/>
  <c r="AZ41" i="27"/>
  <c r="AW41" i="27"/>
  <c r="AT41" i="27"/>
  <c r="AR41" i="27"/>
  <c r="AO41" i="27"/>
  <c r="AQ41" i="27" s="1"/>
  <c r="AM41" i="27"/>
  <c r="AJ41" i="27"/>
  <c r="AL41" i="27" s="1"/>
  <c r="AH41" i="27"/>
  <c r="AE41" i="27"/>
  <c r="AG41" i="27" s="1"/>
  <c r="AC41" i="27"/>
  <c r="Z41" i="27"/>
  <c r="AB41" i="27" s="1"/>
  <c r="X41" i="27"/>
  <c r="U41" i="27"/>
  <c r="W41" i="27" s="1"/>
  <c r="Q41" i="27"/>
  <c r="O41" i="27"/>
  <c r="P41" i="27" s="1"/>
  <c r="L41" i="27"/>
  <c r="J41" i="27"/>
  <c r="EA40" i="27"/>
  <c r="DX40" i="27"/>
  <c r="DU40" i="27"/>
  <c r="DR40" i="27"/>
  <c r="DO40" i="27"/>
  <c r="DL40" i="27"/>
  <c r="DI40" i="27"/>
  <c r="G40" i="27"/>
  <c r="DG40" i="27"/>
  <c r="DD40" i="27"/>
  <c r="DA40" i="27"/>
  <c r="CX40" i="27"/>
  <c r="CU40" i="27"/>
  <c r="CR40" i="27"/>
  <c r="CO40" i="27"/>
  <c r="CL40" i="27"/>
  <c r="CI40" i="27"/>
  <c r="CF40" i="27"/>
  <c r="CC40" i="27"/>
  <c r="BZ40" i="27"/>
  <c r="BW40" i="27"/>
  <c r="BT40" i="27"/>
  <c r="BP40" i="27"/>
  <c r="BN40" i="27"/>
  <c r="BO40" i="27" s="1"/>
  <c r="BL40" i="27"/>
  <c r="BI40" i="27"/>
  <c r="BF40" i="27"/>
  <c r="BC40" i="27"/>
  <c r="AZ40" i="27"/>
  <c r="AW40" i="27"/>
  <c r="AT40" i="27"/>
  <c r="AR40" i="27"/>
  <c r="AO40" i="27"/>
  <c r="AQ40" i="27" s="1"/>
  <c r="AM40" i="27"/>
  <c r="AJ40" i="27"/>
  <c r="AL40" i="27" s="1"/>
  <c r="AH40" i="27"/>
  <c r="AE40" i="27"/>
  <c r="AG40" i="27" s="1"/>
  <c r="AC40" i="27"/>
  <c r="Z40" i="27"/>
  <c r="AB40" i="27" s="1"/>
  <c r="X40" i="27"/>
  <c r="U40" i="27"/>
  <c r="W40" i="27" s="1"/>
  <c r="Q40" i="27"/>
  <c r="O40" i="27"/>
  <c r="P40" i="27" s="1"/>
  <c r="L40" i="27"/>
  <c r="J40" i="27"/>
  <c r="K40" i="27" s="1"/>
  <c r="EA39" i="27"/>
  <c r="DX39" i="27"/>
  <c r="DU39" i="27"/>
  <c r="DR39" i="27"/>
  <c r="DO39" i="27"/>
  <c r="DL39" i="27"/>
  <c r="DI39" i="27"/>
  <c r="G39" i="27"/>
  <c r="DG39" i="27"/>
  <c r="E39" i="27" s="1"/>
  <c r="DD39" i="27"/>
  <c r="DA39" i="27"/>
  <c r="CX39" i="27"/>
  <c r="CU39" i="27"/>
  <c r="CR39" i="27"/>
  <c r="CO39" i="27"/>
  <c r="CL39" i="27"/>
  <c r="CI39" i="27"/>
  <c r="CF39" i="27"/>
  <c r="CC39" i="27"/>
  <c r="BZ39" i="27"/>
  <c r="BW39" i="27"/>
  <c r="BT39" i="27"/>
  <c r="BP39" i="27"/>
  <c r="BN39" i="27"/>
  <c r="BL39" i="27"/>
  <c r="BI39" i="27"/>
  <c r="BF39" i="27"/>
  <c r="BC39" i="27"/>
  <c r="AZ39" i="27"/>
  <c r="AW39" i="27"/>
  <c r="AT39" i="27"/>
  <c r="AR39" i="27"/>
  <c r="AO39" i="27"/>
  <c r="AQ39" i="27" s="1"/>
  <c r="AM39" i="27"/>
  <c r="AJ39" i="27"/>
  <c r="AL39" i="27" s="1"/>
  <c r="AH39" i="27"/>
  <c r="AE39" i="27"/>
  <c r="AG39" i="27" s="1"/>
  <c r="AC39" i="27"/>
  <c r="Z39" i="27"/>
  <c r="AB39" i="27" s="1"/>
  <c r="X39" i="27"/>
  <c r="U39" i="27"/>
  <c r="W39" i="27" s="1"/>
  <c r="Q39" i="27"/>
  <c r="O39" i="27"/>
  <c r="P39" i="27" s="1"/>
  <c r="L39" i="27"/>
  <c r="N39" i="27" s="1"/>
  <c r="J39" i="27"/>
  <c r="EA38" i="27"/>
  <c r="DX38" i="27"/>
  <c r="DU38" i="27"/>
  <c r="DR38" i="27"/>
  <c r="DO38" i="27"/>
  <c r="DL38" i="27"/>
  <c r="DI38" i="27"/>
  <c r="G38" i="27"/>
  <c r="DG38" i="27"/>
  <c r="DD38" i="27"/>
  <c r="DA38" i="27"/>
  <c r="CX38" i="27"/>
  <c r="CU38" i="27"/>
  <c r="CR38" i="27"/>
  <c r="CO38" i="27"/>
  <c r="CL38" i="27"/>
  <c r="CI38" i="27"/>
  <c r="CF38" i="27"/>
  <c r="CC38" i="27"/>
  <c r="BZ38" i="27"/>
  <c r="BW38" i="27"/>
  <c r="BT38" i="27"/>
  <c r="BP38" i="27"/>
  <c r="BN38" i="27"/>
  <c r="BL38" i="27"/>
  <c r="BI38" i="27"/>
  <c r="BF38" i="27"/>
  <c r="BC38" i="27"/>
  <c r="AZ38" i="27"/>
  <c r="AW38" i="27"/>
  <c r="AT38" i="27"/>
  <c r="AR38" i="27"/>
  <c r="AO38" i="27"/>
  <c r="AQ38" i="27"/>
  <c r="AM38" i="27"/>
  <c r="AJ38" i="27"/>
  <c r="AL38" i="27" s="1"/>
  <c r="AH38" i="27"/>
  <c r="AE38" i="27"/>
  <c r="AG38" i="27" s="1"/>
  <c r="AC38" i="27"/>
  <c r="Z38" i="27"/>
  <c r="AB38" i="27" s="1"/>
  <c r="X38" i="27"/>
  <c r="U38" i="27"/>
  <c r="W38" i="27" s="1"/>
  <c r="Q38" i="27"/>
  <c r="O38" i="27"/>
  <c r="L38" i="27"/>
  <c r="J38" i="27"/>
  <c r="EA37" i="27"/>
  <c r="DX37" i="27"/>
  <c r="DU37" i="27"/>
  <c r="DR37" i="27"/>
  <c r="DO37" i="27"/>
  <c r="DL37" i="27"/>
  <c r="DI37" i="27"/>
  <c r="DG37" i="27"/>
  <c r="DD37" i="27"/>
  <c r="DA37" i="27"/>
  <c r="CX37" i="27"/>
  <c r="CU37" i="27"/>
  <c r="CR37" i="27"/>
  <c r="CO37" i="27"/>
  <c r="CL37" i="27"/>
  <c r="CI37" i="27"/>
  <c r="CF37" i="27"/>
  <c r="CC37" i="27"/>
  <c r="BZ37" i="27"/>
  <c r="BW37" i="27"/>
  <c r="BT37" i="27"/>
  <c r="BP37" i="27"/>
  <c r="BN37" i="27"/>
  <c r="BO37" i="27" s="1"/>
  <c r="BL37" i="27"/>
  <c r="BI37" i="27"/>
  <c r="BF37" i="27"/>
  <c r="BC37" i="27"/>
  <c r="AZ37" i="27"/>
  <c r="AW37" i="27"/>
  <c r="AT37" i="27"/>
  <c r="AR37" i="27"/>
  <c r="AO37" i="27"/>
  <c r="AQ37" i="27" s="1"/>
  <c r="AM37" i="27"/>
  <c r="AJ37" i="27"/>
  <c r="AL37" i="27" s="1"/>
  <c r="AH37" i="27"/>
  <c r="AE37" i="27"/>
  <c r="AG37" i="27" s="1"/>
  <c r="AC37" i="27"/>
  <c r="Z37" i="27"/>
  <c r="AB37" i="27" s="1"/>
  <c r="X37" i="27"/>
  <c r="U37" i="27"/>
  <c r="W37" i="27" s="1"/>
  <c r="Q37" i="27"/>
  <c r="O37" i="27"/>
  <c r="P37" i="27" s="1"/>
  <c r="L37" i="27"/>
  <c r="J37" i="27"/>
  <c r="G37" i="27"/>
  <c r="EA36" i="27"/>
  <c r="DX36" i="27"/>
  <c r="DU36" i="27"/>
  <c r="DR36" i="27"/>
  <c r="DO36" i="27"/>
  <c r="DL36" i="27"/>
  <c r="DI36" i="27"/>
  <c r="G36" i="27"/>
  <c r="DG36" i="27"/>
  <c r="DD36" i="27"/>
  <c r="DA36" i="27"/>
  <c r="CX36" i="27"/>
  <c r="CU36" i="27"/>
  <c r="CR36" i="27"/>
  <c r="CO36" i="27"/>
  <c r="CL36" i="27"/>
  <c r="CI36" i="27"/>
  <c r="CF36" i="27"/>
  <c r="CC36" i="27"/>
  <c r="BZ36" i="27"/>
  <c r="BW36" i="27"/>
  <c r="BT36" i="27"/>
  <c r="BP36" i="27"/>
  <c r="BN36" i="27"/>
  <c r="BO36" i="27" s="1"/>
  <c r="BL36" i="27"/>
  <c r="BI36" i="27"/>
  <c r="BF36" i="27"/>
  <c r="BC36" i="27"/>
  <c r="AZ36" i="27"/>
  <c r="AW36" i="27"/>
  <c r="AT36" i="27"/>
  <c r="AR36" i="27"/>
  <c r="AO36" i="27"/>
  <c r="AQ36" i="27" s="1"/>
  <c r="AM36" i="27"/>
  <c r="AJ36" i="27"/>
  <c r="AL36" i="27" s="1"/>
  <c r="AH36" i="27"/>
  <c r="AE36" i="27"/>
  <c r="AG36" i="27"/>
  <c r="AC36" i="27"/>
  <c r="Z36" i="27"/>
  <c r="AB36" i="27" s="1"/>
  <c r="X36" i="27"/>
  <c r="U36" i="27"/>
  <c r="W36" i="27" s="1"/>
  <c r="Q36" i="27"/>
  <c r="O36" i="27"/>
  <c r="P36" i="27" s="1"/>
  <c r="L36" i="27"/>
  <c r="J36" i="27"/>
  <c r="EA35" i="27"/>
  <c r="DX35" i="27"/>
  <c r="DU35" i="27"/>
  <c r="DR35" i="27"/>
  <c r="DO35" i="27"/>
  <c r="DL35" i="27"/>
  <c r="DI35" i="27"/>
  <c r="DG35" i="27"/>
  <c r="DD35" i="27"/>
  <c r="DA35" i="27"/>
  <c r="CX35" i="27"/>
  <c r="CU35" i="27"/>
  <c r="CR35" i="27"/>
  <c r="CO35" i="27"/>
  <c r="CL35" i="27"/>
  <c r="CI35" i="27"/>
  <c r="CF35" i="27"/>
  <c r="CC35" i="27"/>
  <c r="BZ35" i="27"/>
  <c r="BW35" i="27"/>
  <c r="BT35" i="27"/>
  <c r="BP35" i="27"/>
  <c r="BN35" i="27"/>
  <c r="BL35" i="27"/>
  <c r="BI35" i="27"/>
  <c r="BF35" i="27"/>
  <c r="BC35" i="27"/>
  <c r="AZ35" i="27"/>
  <c r="AW35" i="27"/>
  <c r="AT35" i="27"/>
  <c r="AR35" i="27"/>
  <c r="AO35" i="27"/>
  <c r="AQ35" i="27" s="1"/>
  <c r="AM35" i="27"/>
  <c r="AJ35" i="27"/>
  <c r="AL35" i="27"/>
  <c r="AH35" i="27"/>
  <c r="AE35" i="27"/>
  <c r="AG35" i="27" s="1"/>
  <c r="AC35" i="27"/>
  <c r="Z35" i="27"/>
  <c r="AB35" i="27" s="1"/>
  <c r="X35" i="27"/>
  <c r="U35" i="27"/>
  <c r="W35" i="27" s="1"/>
  <c r="Q35" i="27"/>
  <c r="O35" i="27"/>
  <c r="P35" i="27"/>
  <c r="L35" i="27"/>
  <c r="J35" i="27"/>
  <c r="G35" i="27"/>
  <c r="EA34" i="27"/>
  <c r="DX34" i="27"/>
  <c r="DU34" i="27"/>
  <c r="DR34" i="27"/>
  <c r="DO34" i="27"/>
  <c r="DL34" i="27"/>
  <c r="DI34" i="27"/>
  <c r="G34" i="27"/>
  <c r="DG34" i="27"/>
  <c r="E34" i="27" s="1"/>
  <c r="F34" i="27" s="1"/>
  <c r="H34" i="27" s="1"/>
  <c r="DD34" i="27"/>
  <c r="DA34" i="27"/>
  <c r="CX34" i="27"/>
  <c r="CU34" i="27"/>
  <c r="CR34" i="27"/>
  <c r="CO34" i="27"/>
  <c r="CL34" i="27"/>
  <c r="CI34" i="27"/>
  <c r="CF34" i="27"/>
  <c r="CC34" i="27"/>
  <c r="BZ34" i="27"/>
  <c r="BW34" i="27"/>
  <c r="BT34" i="27"/>
  <c r="BP34" i="27"/>
  <c r="BN34" i="27"/>
  <c r="BL34" i="27"/>
  <c r="BI34" i="27"/>
  <c r="BF34" i="27"/>
  <c r="BC34" i="27"/>
  <c r="AZ34" i="27"/>
  <c r="AW34" i="27"/>
  <c r="AT34" i="27"/>
  <c r="AR34" i="27"/>
  <c r="AO34" i="27"/>
  <c r="AQ34" i="27" s="1"/>
  <c r="AM34" i="27"/>
  <c r="AJ34" i="27"/>
  <c r="AL34" i="27" s="1"/>
  <c r="AH34" i="27"/>
  <c r="AE34" i="27"/>
  <c r="AG34" i="27" s="1"/>
  <c r="AC34" i="27"/>
  <c r="Z34" i="27"/>
  <c r="AB34" i="27" s="1"/>
  <c r="X34" i="27"/>
  <c r="U34" i="27"/>
  <c r="W34" i="27" s="1"/>
  <c r="Q34" i="27"/>
  <c r="O34" i="27"/>
  <c r="P34" i="27" s="1"/>
  <c r="L34" i="27"/>
  <c r="J34" i="27"/>
  <c r="K34" i="27" s="1"/>
  <c r="M34" i="27" s="1"/>
  <c r="EA33" i="27"/>
  <c r="DX33" i="27"/>
  <c r="DU33" i="27"/>
  <c r="DR33" i="27"/>
  <c r="DO33" i="27"/>
  <c r="DL33" i="27"/>
  <c r="DI33" i="27"/>
  <c r="G33" i="27"/>
  <c r="DG33" i="27"/>
  <c r="DD33" i="27"/>
  <c r="DA33" i="27"/>
  <c r="CX33" i="27"/>
  <c r="CU33" i="27"/>
  <c r="CR33" i="27"/>
  <c r="CO33" i="27"/>
  <c r="CL33" i="27"/>
  <c r="CI33" i="27"/>
  <c r="CF33" i="27"/>
  <c r="CC33" i="27"/>
  <c r="BZ33" i="27"/>
  <c r="BW33" i="27"/>
  <c r="BT33" i="27"/>
  <c r="BP33" i="27"/>
  <c r="BN33" i="27"/>
  <c r="BO33" i="27" s="1"/>
  <c r="BQ33" i="27" s="1"/>
  <c r="BL33" i="27"/>
  <c r="BI33" i="27"/>
  <c r="BF33" i="27"/>
  <c r="BC33" i="27"/>
  <c r="AZ33" i="27"/>
  <c r="AW33" i="27"/>
  <c r="AT33" i="27"/>
  <c r="AR33" i="27"/>
  <c r="AO33" i="27"/>
  <c r="AQ33" i="27" s="1"/>
  <c r="AM33" i="27"/>
  <c r="AJ33" i="27"/>
  <c r="AL33" i="27" s="1"/>
  <c r="AH33" i="27"/>
  <c r="AE33" i="27"/>
  <c r="AG33" i="27" s="1"/>
  <c r="AC33" i="27"/>
  <c r="Z33" i="27"/>
  <c r="AB33" i="27" s="1"/>
  <c r="X33" i="27"/>
  <c r="U33" i="27"/>
  <c r="W33" i="27" s="1"/>
  <c r="Q33" i="27"/>
  <c r="O33" i="27"/>
  <c r="L33" i="27"/>
  <c r="J33" i="27"/>
  <c r="K33" i="27" s="1"/>
  <c r="EA32" i="27"/>
  <c r="DX32" i="27"/>
  <c r="DU32" i="27"/>
  <c r="DR32" i="27"/>
  <c r="DO32" i="27"/>
  <c r="DL32" i="27"/>
  <c r="DI32" i="27"/>
  <c r="G32" i="27"/>
  <c r="I32" i="27" s="1"/>
  <c r="DG32" i="27"/>
  <c r="DD32" i="27"/>
  <c r="DA32" i="27"/>
  <c r="CX32" i="27"/>
  <c r="CU32" i="27"/>
  <c r="CR32" i="27"/>
  <c r="CO32" i="27"/>
  <c r="CL32" i="27"/>
  <c r="CI32" i="27"/>
  <c r="CF32" i="27"/>
  <c r="CC32" i="27"/>
  <c r="BZ32" i="27"/>
  <c r="BW32" i="27"/>
  <c r="BT32" i="27"/>
  <c r="BP32" i="27"/>
  <c r="BN32" i="27"/>
  <c r="BL32" i="27"/>
  <c r="BI32" i="27"/>
  <c r="BF32" i="27"/>
  <c r="BC32" i="27"/>
  <c r="AZ32" i="27"/>
  <c r="AW32" i="27"/>
  <c r="AT32" i="27"/>
  <c r="AR32" i="27"/>
  <c r="AO32" i="27"/>
  <c r="AQ32" i="27" s="1"/>
  <c r="AM32" i="27"/>
  <c r="AJ32" i="27"/>
  <c r="AL32" i="27" s="1"/>
  <c r="AH32" i="27"/>
  <c r="AE32" i="27"/>
  <c r="AG32" i="27" s="1"/>
  <c r="AC32" i="27"/>
  <c r="Z32" i="27"/>
  <c r="AB32" i="27" s="1"/>
  <c r="X32" i="27"/>
  <c r="U32" i="27"/>
  <c r="W32" i="27" s="1"/>
  <c r="Q32" i="27"/>
  <c r="O32" i="27"/>
  <c r="P32" i="27" s="1"/>
  <c r="L32" i="27"/>
  <c r="J32" i="27"/>
  <c r="EA31" i="27"/>
  <c r="DX31" i="27"/>
  <c r="DU31" i="27"/>
  <c r="DR31" i="27"/>
  <c r="DO31" i="27"/>
  <c r="DL31" i="27"/>
  <c r="DI31" i="27"/>
  <c r="G31" i="27"/>
  <c r="DG31" i="27"/>
  <c r="DD31" i="27"/>
  <c r="DA31" i="27"/>
  <c r="CX31" i="27"/>
  <c r="CU31" i="27"/>
  <c r="CR31" i="27"/>
  <c r="CO31" i="27"/>
  <c r="CL31" i="27"/>
  <c r="CI31" i="27"/>
  <c r="CF31" i="27"/>
  <c r="CC31" i="27"/>
  <c r="BZ31" i="27"/>
  <c r="BW31" i="27"/>
  <c r="BT31" i="27"/>
  <c r="BP31" i="27"/>
  <c r="BQ31" i="27" s="1"/>
  <c r="BN31" i="27"/>
  <c r="BO31" i="27" s="1"/>
  <c r="BL31" i="27"/>
  <c r="BI31" i="27"/>
  <c r="BF31" i="27"/>
  <c r="BC31" i="27"/>
  <c r="AZ31" i="27"/>
  <c r="AW31" i="27"/>
  <c r="AT31" i="27"/>
  <c r="AR31" i="27"/>
  <c r="AO31" i="27"/>
  <c r="AQ31" i="27" s="1"/>
  <c r="AM31" i="27"/>
  <c r="AJ31" i="27"/>
  <c r="AL31" i="27" s="1"/>
  <c r="AH31" i="27"/>
  <c r="AE31" i="27"/>
  <c r="AG31" i="27" s="1"/>
  <c r="AC31" i="27"/>
  <c r="Z31" i="27"/>
  <c r="AB31" i="27" s="1"/>
  <c r="X31" i="27"/>
  <c r="U31" i="27"/>
  <c r="W31" i="27" s="1"/>
  <c r="Q31" i="27"/>
  <c r="O31" i="27"/>
  <c r="L31" i="27"/>
  <c r="J31" i="27"/>
  <c r="EA30" i="27"/>
  <c r="E30" i="27" s="1"/>
  <c r="F30" i="27" s="1"/>
  <c r="H30" i="27" s="1"/>
  <c r="DX30" i="27"/>
  <c r="DU30" i="27"/>
  <c r="DR30" i="27"/>
  <c r="DO30" i="27"/>
  <c r="DL30" i="27"/>
  <c r="DI30" i="27"/>
  <c r="G30" i="27"/>
  <c r="DG30" i="27"/>
  <c r="DD30" i="27"/>
  <c r="DA30" i="27"/>
  <c r="CX30" i="27"/>
  <c r="CU30" i="27"/>
  <c r="CR30" i="27"/>
  <c r="CO30" i="27"/>
  <c r="CL30" i="27"/>
  <c r="CI30" i="27"/>
  <c r="CF30" i="27"/>
  <c r="CC30" i="27"/>
  <c r="BZ30" i="27"/>
  <c r="BW30" i="27"/>
  <c r="BT30" i="27"/>
  <c r="BP30" i="27"/>
  <c r="BN30" i="27"/>
  <c r="BL30" i="27"/>
  <c r="BI30" i="27"/>
  <c r="BF30" i="27"/>
  <c r="BC30" i="27"/>
  <c r="AZ30" i="27"/>
  <c r="AW30" i="27"/>
  <c r="AT30" i="27"/>
  <c r="AR30" i="27"/>
  <c r="AO30" i="27"/>
  <c r="AQ30" i="27" s="1"/>
  <c r="AM30" i="27"/>
  <c r="AJ30" i="27"/>
  <c r="AL30" i="27" s="1"/>
  <c r="AH30" i="27"/>
  <c r="AE30" i="27"/>
  <c r="AG30" i="27" s="1"/>
  <c r="AC30" i="27"/>
  <c r="Z30" i="27"/>
  <c r="AB30" i="27" s="1"/>
  <c r="X30" i="27"/>
  <c r="U30" i="27"/>
  <c r="W30" i="27" s="1"/>
  <c r="Q30" i="27"/>
  <c r="O30" i="27"/>
  <c r="P30" i="27" s="1"/>
  <c r="R30" i="27" s="1"/>
  <c r="L30" i="27"/>
  <c r="J30" i="27"/>
  <c r="EA29" i="27"/>
  <c r="DX29" i="27"/>
  <c r="DU29" i="27"/>
  <c r="DR29" i="27"/>
  <c r="DO29" i="27"/>
  <c r="DL29" i="27"/>
  <c r="DI29" i="27"/>
  <c r="G29" i="27"/>
  <c r="DG29" i="27"/>
  <c r="DD29" i="27"/>
  <c r="DA29" i="27"/>
  <c r="CX29" i="27"/>
  <c r="CU29" i="27"/>
  <c r="CR29" i="27"/>
  <c r="CO29" i="27"/>
  <c r="CL29" i="27"/>
  <c r="CI29" i="27"/>
  <c r="CF29" i="27"/>
  <c r="CC29" i="27"/>
  <c r="BZ29" i="27"/>
  <c r="BW29" i="27"/>
  <c r="BT29" i="27"/>
  <c r="BP29" i="27"/>
  <c r="BN29" i="27"/>
  <c r="BO29" i="27" s="1"/>
  <c r="BL29" i="27"/>
  <c r="BI29" i="27"/>
  <c r="BF29" i="27"/>
  <c r="BC29" i="27"/>
  <c r="AZ29" i="27"/>
  <c r="AW29" i="27"/>
  <c r="AT29" i="27"/>
  <c r="AR29" i="27"/>
  <c r="AO29" i="27"/>
  <c r="AQ29" i="27" s="1"/>
  <c r="AM29" i="27"/>
  <c r="AJ29" i="27"/>
  <c r="AL29" i="27" s="1"/>
  <c r="AH29" i="27"/>
  <c r="AE29" i="27"/>
  <c r="AG29" i="27" s="1"/>
  <c r="AC29" i="27"/>
  <c r="Z29" i="27"/>
  <c r="AB29" i="27" s="1"/>
  <c r="X29" i="27"/>
  <c r="U29" i="27"/>
  <c r="W29" i="27" s="1"/>
  <c r="Q29" i="27"/>
  <c r="O29" i="27"/>
  <c r="P29" i="27" s="1"/>
  <c r="L29" i="27"/>
  <c r="J29" i="27"/>
  <c r="K29" i="27" s="1"/>
  <c r="EA28" i="27"/>
  <c r="E28" i="27" s="1"/>
  <c r="DX28" i="27"/>
  <c r="DU28" i="27"/>
  <c r="DR28" i="27"/>
  <c r="DO28" i="27"/>
  <c r="DL28" i="27"/>
  <c r="DI28" i="27"/>
  <c r="G28" i="27"/>
  <c r="DG28" i="27"/>
  <c r="DD28" i="27"/>
  <c r="DA28" i="27"/>
  <c r="CX28" i="27"/>
  <c r="CU28" i="27"/>
  <c r="CR28" i="27"/>
  <c r="CO28" i="27"/>
  <c r="CL28" i="27"/>
  <c r="CI28" i="27"/>
  <c r="CF28" i="27"/>
  <c r="CC28" i="27"/>
  <c r="BZ28" i="27"/>
  <c r="BW28" i="27"/>
  <c r="BT28" i="27"/>
  <c r="BP28" i="27"/>
  <c r="BN28" i="27"/>
  <c r="BL28" i="27"/>
  <c r="BI28" i="27"/>
  <c r="BF28" i="27"/>
  <c r="BC28" i="27"/>
  <c r="AZ28" i="27"/>
  <c r="AW28" i="27"/>
  <c r="AT28" i="27"/>
  <c r="AR28" i="27"/>
  <c r="AO28" i="27"/>
  <c r="AQ28" i="27" s="1"/>
  <c r="AM28" i="27"/>
  <c r="AJ28" i="27"/>
  <c r="AL28" i="27" s="1"/>
  <c r="AH28" i="27"/>
  <c r="AE28" i="27"/>
  <c r="AG28" i="27" s="1"/>
  <c r="AC28" i="27"/>
  <c r="Z28" i="27"/>
  <c r="AB28" i="27" s="1"/>
  <c r="X28" i="27"/>
  <c r="U28" i="27"/>
  <c r="W28" i="27" s="1"/>
  <c r="Q28" i="27"/>
  <c r="O28" i="27"/>
  <c r="P28" i="27" s="1"/>
  <c r="L28" i="27"/>
  <c r="J28" i="27"/>
  <c r="EA27" i="27"/>
  <c r="DX27" i="27"/>
  <c r="DU27" i="27"/>
  <c r="DR27" i="27"/>
  <c r="DO27" i="27"/>
  <c r="DL27" i="27"/>
  <c r="DI27" i="27"/>
  <c r="G27" i="27"/>
  <c r="DG27" i="27"/>
  <c r="DD27" i="27"/>
  <c r="DA27" i="27"/>
  <c r="CX27" i="27"/>
  <c r="CU27" i="27"/>
  <c r="CR27" i="27"/>
  <c r="CO27" i="27"/>
  <c r="CL27" i="27"/>
  <c r="CI27" i="27"/>
  <c r="CF27" i="27"/>
  <c r="CC27" i="27"/>
  <c r="BZ27" i="27"/>
  <c r="BW27" i="27"/>
  <c r="BT27" i="27"/>
  <c r="BP27" i="27"/>
  <c r="BN27" i="27"/>
  <c r="BL27" i="27"/>
  <c r="BI27" i="27"/>
  <c r="BF27" i="27"/>
  <c r="BC27" i="27"/>
  <c r="AZ27" i="27"/>
  <c r="AW27" i="27"/>
  <c r="AT27" i="27"/>
  <c r="AR27" i="27"/>
  <c r="AO27" i="27"/>
  <c r="AQ27" i="27" s="1"/>
  <c r="AM27" i="27"/>
  <c r="AJ27" i="27"/>
  <c r="AL27" i="27"/>
  <c r="AH27" i="27"/>
  <c r="AE27" i="27"/>
  <c r="AG27" i="27" s="1"/>
  <c r="AC27" i="27"/>
  <c r="Z27" i="27"/>
  <c r="AB27" i="27" s="1"/>
  <c r="X27" i="27"/>
  <c r="U27" i="27"/>
  <c r="W27" i="27" s="1"/>
  <c r="Q27" i="27"/>
  <c r="O27" i="27"/>
  <c r="L27" i="27"/>
  <c r="J27" i="27"/>
  <c r="K27" i="27" s="1"/>
  <c r="M27" i="27" s="1"/>
  <c r="EA26" i="27"/>
  <c r="DX26" i="27"/>
  <c r="DU26" i="27"/>
  <c r="DR26" i="27"/>
  <c r="DO26" i="27"/>
  <c r="DL26" i="27"/>
  <c r="DI26" i="27"/>
  <c r="G26" i="27"/>
  <c r="DG26" i="27"/>
  <c r="DD26" i="27"/>
  <c r="DA26" i="27"/>
  <c r="CX26" i="27"/>
  <c r="CU26" i="27"/>
  <c r="CR26" i="27"/>
  <c r="CO26" i="27"/>
  <c r="CL26" i="27"/>
  <c r="CI26" i="27"/>
  <c r="CF26" i="27"/>
  <c r="CC26" i="27"/>
  <c r="BZ26" i="27"/>
  <c r="BW26" i="27"/>
  <c r="BT26" i="27"/>
  <c r="BP26" i="27"/>
  <c r="BN26" i="27"/>
  <c r="BO26" i="27" s="1"/>
  <c r="BQ26" i="27" s="1"/>
  <c r="BL26" i="27"/>
  <c r="BI26" i="27"/>
  <c r="BF26" i="27"/>
  <c r="BC26" i="27"/>
  <c r="AZ26" i="27"/>
  <c r="AW26" i="27"/>
  <c r="AT26" i="27"/>
  <c r="AR26" i="27"/>
  <c r="AO26" i="27"/>
  <c r="AQ26" i="27" s="1"/>
  <c r="AM26" i="27"/>
  <c r="AJ26" i="27"/>
  <c r="AL26" i="27" s="1"/>
  <c r="AH26" i="27"/>
  <c r="AE26" i="27"/>
  <c r="AG26" i="27" s="1"/>
  <c r="AC26" i="27"/>
  <c r="Z26" i="27"/>
  <c r="AB26" i="27" s="1"/>
  <c r="X26" i="27"/>
  <c r="U26" i="27"/>
  <c r="W26" i="27" s="1"/>
  <c r="Q26" i="27"/>
  <c r="O26" i="27"/>
  <c r="P26" i="27" s="1"/>
  <c r="L26" i="27"/>
  <c r="J26" i="27"/>
  <c r="EA25" i="27"/>
  <c r="DX25" i="27"/>
  <c r="DU25" i="27"/>
  <c r="DR25" i="27"/>
  <c r="DO25" i="27"/>
  <c r="DL25" i="27"/>
  <c r="DI25" i="27"/>
  <c r="G25" i="27"/>
  <c r="DG25" i="27"/>
  <c r="DD25" i="27"/>
  <c r="DA25" i="27"/>
  <c r="CX25" i="27"/>
  <c r="CU25" i="27"/>
  <c r="CR25" i="27"/>
  <c r="CO25" i="27"/>
  <c r="CL25" i="27"/>
  <c r="CI25" i="27"/>
  <c r="CF25" i="27"/>
  <c r="CC25" i="27"/>
  <c r="BZ25" i="27"/>
  <c r="BW25" i="27"/>
  <c r="BT25" i="27"/>
  <c r="BP25" i="27"/>
  <c r="BN25" i="27"/>
  <c r="BO25" i="27" s="1"/>
  <c r="BL25" i="27"/>
  <c r="BI25" i="27"/>
  <c r="BF25" i="27"/>
  <c r="BC25" i="27"/>
  <c r="AZ25" i="27"/>
  <c r="AW25" i="27"/>
  <c r="AT25" i="27"/>
  <c r="AR25" i="27"/>
  <c r="AO25" i="27"/>
  <c r="AQ25" i="27" s="1"/>
  <c r="AM25" i="27"/>
  <c r="AJ25" i="27"/>
  <c r="AL25" i="27" s="1"/>
  <c r="AH25" i="27"/>
  <c r="AE25" i="27"/>
  <c r="AG25" i="27" s="1"/>
  <c r="AC25" i="27"/>
  <c r="Z25" i="27"/>
  <c r="AB25" i="27" s="1"/>
  <c r="X25" i="27"/>
  <c r="U25" i="27"/>
  <c r="W25" i="27" s="1"/>
  <c r="Q25" i="27"/>
  <c r="S25" i="27" s="1"/>
  <c r="O25" i="27"/>
  <c r="P25" i="27" s="1"/>
  <c r="L25" i="27"/>
  <c r="J25" i="27"/>
  <c r="K25" i="27" s="1"/>
  <c r="EA24" i="27"/>
  <c r="DX24" i="27"/>
  <c r="DU24" i="27"/>
  <c r="DR24" i="27"/>
  <c r="DO24" i="27"/>
  <c r="DL24" i="27"/>
  <c r="DI24" i="27"/>
  <c r="G24" i="27"/>
  <c r="DG24" i="27"/>
  <c r="E24" i="27" s="1"/>
  <c r="DD24" i="27"/>
  <c r="DA24" i="27"/>
  <c r="CX24" i="27"/>
  <c r="CU24" i="27"/>
  <c r="CR24" i="27"/>
  <c r="CO24" i="27"/>
  <c r="CL24" i="27"/>
  <c r="CI24" i="27"/>
  <c r="CF24" i="27"/>
  <c r="CC24" i="27"/>
  <c r="BZ24" i="27"/>
  <c r="BW24" i="27"/>
  <c r="BT24" i="27"/>
  <c r="BP24" i="27"/>
  <c r="BR24" i="27" s="1"/>
  <c r="BN24" i="27"/>
  <c r="BL24" i="27"/>
  <c r="BI24" i="27"/>
  <c r="BF24" i="27"/>
  <c r="BC24" i="27"/>
  <c r="AZ24" i="27"/>
  <c r="AW24" i="27"/>
  <c r="AT24" i="27"/>
  <c r="AR24" i="27"/>
  <c r="AO24" i="27"/>
  <c r="AQ24" i="27" s="1"/>
  <c r="AM24" i="27"/>
  <c r="AJ24" i="27"/>
  <c r="AL24" i="27" s="1"/>
  <c r="AH24" i="27"/>
  <c r="AE24" i="27"/>
  <c r="AG24" i="27" s="1"/>
  <c r="AC24" i="27"/>
  <c r="Z24" i="27"/>
  <c r="AB24" i="27" s="1"/>
  <c r="X24" i="27"/>
  <c r="U24" i="27"/>
  <c r="W24" i="27" s="1"/>
  <c r="Q24" i="27"/>
  <c r="O24" i="27"/>
  <c r="L24" i="27"/>
  <c r="J24" i="27"/>
  <c r="K24" i="27" s="1"/>
  <c r="EA23" i="27"/>
  <c r="DX23" i="27"/>
  <c r="DU23" i="27"/>
  <c r="DR23" i="27"/>
  <c r="DO23" i="27"/>
  <c r="DL23" i="27"/>
  <c r="DI23" i="27"/>
  <c r="G23" i="27"/>
  <c r="DG23" i="27"/>
  <c r="DD23" i="27"/>
  <c r="DA23" i="27"/>
  <c r="CX23" i="27"/>
  <c r="CU23" i="27"/>
  <c r="CR23" i="27"/>
  <c r="CO23" i="27"/>
  <c r="CL23" i="27"/>
  <c r="CI23" i="27"/>
  <c r="CF23" i="27"/>
  <c r="CC23" i="27"/>
  <c r="BZ23" i="27"/>
  <c r="BW23" i="27"/>
  <c r="BT23" i="27"/>
  <c r="BP23" i="27"/>
  <c r="BN23" i="27"/>
  <c r="BO23" i="27" s="1"/>
  <c r="BL23" i="27"/>
  <c r="BI23" i="27"/>
  <c r="BF23" i="27"/>
  <c r="BC23" i="27"/>
  <c r="AZ23" i="27"/>
  <c r="AW23" i="27"/>
  <c r="AT23" i="27"/>
  <c r="AR23" i="27"/>
  <c r="AO23" i="27"/>
  <c r="AQ23" i="27" s="1"/>
  <c r="AM23" i="27"/>
  <c r="AJ23" i="27"/>
  <c r="AL23" i="27" s="1"/>
  <c r="AH23" i="27"/>
  <c r="AE23" i="27"/>
  <c r="AG23" i="27" s="1"/>
  <c r="AC23" i="27"/>
  <c r="Z23" i="27"/>
  <c r="AB23" i="27" s="1"/>
  <c r="X23" i="27"/>
  <c r="U23" i="27"/>
  <c r="W23" i="27" s="1"/>
  <c r="Q23" i="27"/>
  <c r="O23" i="27"/>
  <c r="P23" i="27" s="1"/>
  <c r="L23" i="27"/>
  <c r="N23" i="27" s="1"/>
  <c r="J23" i="27"/>
  <c r="K23" i="27" s="1"/>
  <c r="EA22" i="27"/>
  <c r="DX22" i="27"/>
  <c r="DU22" i="27"/>
  <c r="DR22" i="27"/>
  <c r="DO22" i="27"/>
  <c r="DL22" i="27"/>
  <c r="DI22" i="27"/>
  <c r="G22" i="27"/>
  <c r="DG22" i="27"/>
  <c r="E22" i="27" s="1"/>
  <c r="DD22" i="27"/>
  <c r="DA22" i="27"/>
  <c r="CX22" i="27"/>
  <c r="CU22" i="27"/>
  <c r="CR22" i="27"/>
  <c r="CO22" i="27"/>
  <c r="CL22" i="27"/>
  <c r="CI22" i="27"/>
  <c r="CF22" i="27"/>
  <c r="CC22" i="27"/>
  <c r="BZ22" i="27"/>
  <c r="BW22" i="27"/>
  <c r="BT22" i="27"/>
  <c r="BP22" i="27"/>
  <c r="BN22" i="27"/>
  <c r="BO22" i="27" s="1"/>
  <c r="BL22" i="27"/>
  <c r="BI22" i="27"/>
  <c r="BF22" i="27"/>
  <c r="BC22" i="27"/>
  <c r="AZ22" i="27"/>
  <c r="AW22" i="27"/>
  <c r="AT22" i="27"/>
  <c r="AR22" i="27"/>
  <c r="AO22" i="27"/>
  <c r="AQ22" i="27" s="1"/>
  <c r="AM22" i="27"/>
  <c r="AJ22" i="27"/>
  <c r="AL22" i="27" s="1"/>
  <c r="AH22" i="27"/>
  <c r="AE22" i="27"/>
  <c r="AG22" i="27" s="1"/>
  <c r="AC22" i="27"/>
  <c r="Z22" i="27"/>
  <c r="AB22" i="27" s="1"/>
  <c r="X22" i="27"/>
  <c r="U22" i="27"/>
  <c r="W22" i="27" s="1"/>
  <c r="Q22" i="27"/>
  <c r="O22" i="27"/>
  <c r="P22" i="27" s="1"/>
  <c r="L22" i="27"/>
  <c r="J22" i="27"/>
  <c r="K22" i="27" s="1"/>
  <c r="EA21" i="27"/>
  <c r="DX21" i="27"/>
  <c r="DU21" i="27"/>
  <c r="DR21" i="27"/>
  <c r="DO21" i="27"/>
  <c r="DL21" i="27"/>
  <c r="DI21" i="27"/>
  <c r="DG21" i="27"/>
  <c r="E21" i="27" s="1"/>
  <c r="I21" i="27" s="1"/>
  <c r="DD21" i="27"/>
  <c r="DA21" i="27"/>
  <c r="CX21" i="27"/>
  <c r="CU21" i="27"/>
  <c r="CR21" i="27"/>
  <c r="CO21" i="27"/>
  <c r="CL21" i="27"/>
  <c r="CI21" i="27"/>
  <c r="CF21" i="27"/>
  <c r="CC21" i="27"/>
  <c r="BZ21" i="27"/>
  <c r="BW21" i="27"/>
  <c r="BT21" i="27"/>
  <c r="BP21" i="27"/>
  <c r="BN21" i="27"/>
  <c r="BL21" i="27"/>
  <c r="BI21" i="27"/>
  <c r="BF21" i="27"/>
  <c r="BC21" i="27"/>
  <c r="AZ21" i="27"/>
  <c r="AW21" i="27"/>
  <c r="AT21" i="27"/>
  <c r="AR21" i="27"/>
  <c r="AO21" i="27"/>
  <c r="AQ21" i="27" s="1"/>
  <c r="AM21" i="27"/>
  <c r="AJ21" i="27"/>
  <c r="AL21" i="27"/>
  <c r="AH21" i="27"/>
  <c r="AE21" i="27"/>
  <c r="AG21" i="27" s="1"/>
  <c r="AC21" i="27"/>
  <c r="Z21" i="27"/>
  <c r="AB21" i="27" s="1"/>
  <c r="X21" i="27"/>
  <c r="U21" i="27"/>
  <c r="W21" i="27" s="1"/>
  <c r="Q21" i="27"/>
  <c r="O21" i="27"/>
  <c r="L21" i="27"/>
  <c r="J21" i="27"/>
  <c r="G21" i="27"/>
  <c r="EA20" i="27"/>
  <c r="DX20" i="27"/>
  <c r="DU20" i="27"/>
  <c r="DR20" i="27"/>
  <c r="DO20" i="27"/>
  <c r="DL20" i="27"/>
  <c r="DI20" i="27"/>
  <c r="G20" i="27"/>
  <c r="DG20" i="27"/>
  <c r="DD20" i="27"/>
  <c r="DA20" i="27"/>
  <c r="CX20" i="27"/>
  <c r="CU20" i="27"/>
  <c r="CR20" i="27"/>
  <c r="CO20" i="27"/>
  <c r="CL20" i="27"/>
  <c r="CI20" i="27"/>
  <c r="CF20" i="27"/>
  <c r="CC20" i="27"/>
  <c r="BZ20" i="27"/>
  <c r="BW20" i="27"/>
  <c r="BT20" i="27"/>
  <c r="BP20" i="27"/>
  <c r="BN20" i="27"/>
  <c r="BL20" i="27"/>
  <c r="BI20" i="27"/>
  <c r="BF20" i="27"/>
  <c r="BC20" i="27"/>
  <c r="AZ20" i="27"/>
  <c r="AW20" i="27"/>
  <c r="AT20" i="27"/>
  <c r="AR20" i="27"/>
  <c r="AO20" i="27"/>
  <c r="AQ20" i="27" s="1"/>
  <c r="AM20" i="27"/>
  <c r="AJ20" i="27"/>
  <c r="AL20" i="27" s="1"/>
  <c r="AH20" i="27"/>
  <c r="AE20" i="27"/>
  <c r="AG20" i="27" s="1"/>
  <c r="AC20" i="27"/>
  <c r="Z20" i="27"/>
  <c r="AB20" i="27" s="1"/>
  <c r="X20" i="27"/>
  <c r="U20" i="27"/>
  <c r="W20" i="27" s="1"/>
  <c r="Q20" i="27"/>
  <c r="O20" i="27"/>
  <c r="P20" i="27" s="1"/>
  <c r="L20" i="27"/>
  <c r="J20" i="27"/>
  <c r="EA19" i="27"/>
  <c r="DX19" i="27"/>
  <c r="DU19" i="27"/>
  <c r="DR19" i="27"/>
  <c r="DO19" i="27"/>
  <c r="DL19" i="27"/>
  <c r="DI19" i="27"/>
  <c r="G19" i="27"/>
  <c r="DG19" i="27"/>
  <c r="DD19" i="27"/>
  <c r="DA19" i="27"/>
  <c r="CX19" i="27"/>
  <c r="CU19" i="27"/>
  <c r="CR19" i="27"/>
  <c r="CO19" i="27"/>
  <c r="CL19" i="27"/>
  <c r="CI19" i="27"/>
  <c r="CF19" i="27"/>
  <c r="CC19" i="27"/>
  <c r="BZ19" i="27"/>
  <c r="BW19" i="27"/>
  <c r="BT19" i="27"/>
  <c r="BP19" i="27"/>
  <c r="BN19" i="27"/>
  <c r="BO19" i="27"/>
  <c r="BL19" i="27"/>
  <c r="BI19" i="27"/>
  <c r="BF19" i="27"/>
  <c r="BC19" i="27"/>
  <c r="AZ19" i="27"/>
  <c r="AW19" i="27"/>
  <c r="AT19" i="27"/>
  <c r="AR19" i="27"/>
  <c r="AO19" i="27"/>
  <c r="AQ19" i="27" s="1"/>
  <c r="AM19" i="27"/>
  <c r="AJ19" i="27"/>
  <c r="AL19" i="27" s="1"/>
  <c r="AH19" i="27"/>
  <c r="AE19" i="27"/>
  <c r="AG19" i="27" s="1"/>
  <c r="AC19" i="27"/>
  <c r="Z19" i="27"/>
  <c r="AB19" i="27" s="1"/>
  <c r="X19" i="27"/>
  <c r="U19" i="27"/>
  <c r="W19" i="27" s="1"/>
  <c r="Q19" i="27"/>
  <c r="R19" i="27" s="1"/>
  <c r="O19" i="27"/>
  <c r="P19" i="27" s="1"/>
  <c r="L19" i="27"/>
  <c r="J19" i="27"/>
  <c r="K19" i="27" s="1"/>
  <c r="EA18" i="27"/>
  <c r="DX18" i="27"/>
  <c r="DU18" i="27"/>
  <c r="DR18" i="27"/>
  <c r="DO18" i="27"/>
  <c r="DL18" i="27"/>
  <c r="DI18" i="27"/>
  <c r="G18" i="27"/>
  <c r="DG18" i="27"/>
  <c r="DD18" i="27"/>
  <c r="DA18" i="27"/>
  <c r="CX18" i="27"/>
  <c r="CU18" i="27"/>
  <c r="CR18" i="27"/>
  <c r="CO18" i="27"/>
  <c r="CL18" i="27"/>
  <c r="CI18" i="27"/>
  <c r="CF18" i="27"/>
  <c r="CC18" i="27"/>
  <c r="BZ18" i="27"/>
  <c r="BW18" i="27"/>
  <c r="BT18" i="27"/>
  <c r="BP18" i="27"/>
  <c r="BN18" i="27"/>
  <c r="BO18" i="27" s="1"/>
  <c r="BL18" i="27"/>
  <c r="BI18" i="27"/>
  <c r="BF18" i="27"/>
  <c r="BC18" i="27"/>
  <c r="AZ18" i="27"/>
  <c r="AW18" i="27"/>
  <c r="AT18" i="27"/>
  <c r="AR18" i="27"/>
  <c r="AO18" i="27"/>
  <c r="AQ18" i="27" s="1"/>
  <c r="AM18" i="27"/>
  <c r="AJ18" i="27"/>
  <c r="AL18" i="27" s="1"/>
  <c r="AH18" i="27"/>
  <c r="AE18" i="27"/>
  <c r="AG18" i="27" s="1"/>
  <c r="AC18" i="27"/>
  <c r="Z18" i="27"/>
  <c r="AB18" i="27" s="1"/>
  <c r="X18" i="27"/>
  <c r="U18" i="27"/>
  <c r="W18" i="27" s="1"/>
  <c r="Q18" i="27"/>
  <c r="O18" i="27"/>
  <c r="P18" i="27" s="1"/>
  <c r="L18" i="27"/>
  <c r="J18" i="27"/>
  <c r="K18" i="27" s="1"/>
  <c r="EA17" i="27"/>
  <c r="DX17" i="27"/>
  <c r="DU17" i="27"/>
  <c r="DR17" i="27"/>
  <c r="DO17" i="27"/>
  <c r="DL17" i="27"/>
  <c r="DI17" i="27"/>
  <c r="DG17" i="27"/>
  <c r="DD17" i="27"/>
  <c r="DA17" i="27"/>
  <c r="CX17" i="27"/>
  <c r="CU17" i="27"/>
  <c r="CR17" i="27"/>
  <c r="CO17" i="27"/>
  <c r="CL17" i="27"/>
  <c r="CI17" i="27"/>
  <c r="CF17" i="27"/>
  <c r="CC17" i="27"/>
  <c r="BZ17" i="27"/>
  <c r="BW17" i="27"/>
  <c r="BT17" i="27"/>
  <c r="BP17" i="27"/>
  <c r="BN17" i="27"/>
  <c r="BO17" i="27" s="1"/>
  <c r="BL17" i="27"/>
  <c r="BI17" i="27"/>
  <c r="BF17" i="27"/>
  <c r="BC17" i="27"/>
  <c r="AZ17" i="27"/>
  <c r="AW17" i="27"/>
  <c r="AT17" i="27"/>
  <c r="AR17" i="27"/>
  <c r="AO17" i="27"/>
  <c r="AQ17" i="27" s="1"/>
  <c r="AM17" i="27"/>
  <c r="AJ17" i="27"/>
  <c r="AL17" i="27" s="1"/>
  <c r="AH17" i="27"/>
  <c r="AE17" i="27"/>
  <c r="AG17" i="27" s="1"/>
  <c r="AC17" i="27"/>
  <c r="Z17" i="27"/>
  <c r="AB17" i="27" s="1"/>
  <c r="X17" i="27"/>
  <c r="U17" i="27"/>
  <c r="W17" i="27" s="1"/>
  <c r="Q17" i="27"/>
  <c r="O17" i="27"/>
  <c r="L17" i="27"/>
  <c r="J17" i="27"/>
  <c r="K17" i="27" s="1"/>
  <c r="G17" i="27"/>
  <c r="EA16" i="27"/>
  <c r="DX16" i="27"/>
  <c r="DU16" i="27"/>
  <c r="DR16" i="27"/>
  <c r="DO16" i="27"/>
  <c r="DL16" i="27"/>
  <c r="DI16" i="27"/>
  <c r="G16" i="27"/>
  <c r="DG16" i="27"/>
  <c r="DD16" i="27"/>
  <c r="DA16" i="27"/>
  <c r="CX16" i="27"/>
  <c r="CU16" i="27"/>
  <c r="CR16" i="27"/>
  <c r="CO16" i="27"/>
  <c r="CL16" i="27"/>
  <c r="CI16" i="27"/>
  <c r="CF16" i="27"/>
  <c r="CC16" i="27"/>
  <c r="BZ16" i="27"/>
  <c r="BW16" i="27"/>
  <c r="BT16" i="27"/>
  <c r="BP16" i="27"/>
  <c r="BN16" i="27"/>
  <c r="BL16" i="27"/>
  <c r="BI16" i="27"/>
  <c r="BF16" i="27"/>
  <c r="BC16" i="27"/>
  <c r="AZ16" i="27"/>
  <c r="AW16" i="27"/>
  <c r="AT16" i="27"/>
  <c r="AR16" i="27"/>
  <c r="AO16" i="27"/>
  <c r="AQ16" i="27" s="1"/>
  <c r="AM16" i="27"/>
  <c r="AJ16" i="27"/>
  <c r="AL16" i="27" s="1"/>
  <c r="AH16" i="27"/>
  <c r="AE16" i="27"/>
  <c r="AG16" i="27" s="1"/>
  <c r="AC16" i="27"/>
  <c r="AB16" i="27"/>
  <c r="Z16" i="27"/>
  <c r="X16" i="27"/>
  <c r="U16" i="27"/>
  <c r="W16" i="27" s="1"/>
  <c r="Q16" i="27"/>
  <c r="O16" i="27"/>
  <c r="P16" i="27" s="1"/>
  <c r="L16" i="27"/>
  <c r="N16" i="27" s="1"/>
  <c r="J16" i="27"/>
  <c r="EA15" i="27"/>
  <c r="DX15" i="27"/>
  <c r="DU15" i="27"/>
  <c r="DR15" i="27"/>
  <c r="DO15" i="27"/>
  <c r="DL15" i="27"/>
  <c r="DI15" i="27"/>
  <c r="DG15" i="27"/>
  <c r="DD15" i="27"/>
  <c r="DA15" i="27"/>
  <c r="CX15" i="27"/>
  <c r="CU15" i="27"/>
  <c r="CR15" i="27"/>
  <c r="CO15" i="27"/>
  <c r="CL15" i="27"/>
  <c r="CI15" i="27"/>
  <c r="CF15" i="27"/>
  <c r="CC15" i="27"/>
  <c r="BZ15" i="27"/>
  <c r="BW15" i="27"/>
  <c r="BT15" i="27"/>
  <c r="BP15" i="27"/>
  <c r="BN15" i="27"/>
  <c r="BO15" i="27" s="1"/>
  <c r="BQ15" i="27" s="1"/>
  <c r="BL15" i="27"/>
  <c r="BI15" i="27"/>
  <c r="BF15" i="27"/>
  <c r="BC15" i="27"/>
  <c r="AZ15" i="27"/>
  <c r="AW15" i="27"/>
  <c r="AT15" i="27"/>
  <c r="AR15" i="27"/>
  <c r="AO15" i="27"/>
  <c r="AQ15" i="27" s="1"/>
  <c r="AM15" i="27"/>
  <c r="AJ15" i="27"/>
  <c r="AL15" i="27" s="1"/>
  <c r="AH15" i="27"/>
  <c r="AE15" i="27"/>
  <c r="AG15" i="27" s="1"/>
  <c r="AC15" i="27"/>
  <c r="Z15" i="27"/>
  <c r="AB15" i="27" s="1"/>
  <c r="X15" i="27"/>
  <c r="U15" i="27"/>
  <c r="W15" i="27" s="1"/>
  <c r="Q15" i="27"/>
  <c r="O15" i="27"/>
  <c r="P15" i="27" s="1"/>
  <c r="L15" i="27"/>
  <c r="J15" i="27"/>
  <c r="K15" i="27" s="1"/>
  <c r="G15" i="27"/>
  <c r="EA14" i="27"/>
  <c r="DX14" i="27"/>
  <c r="DU14" i="27"/>
  <c r="DR14" i="27"/>
  <c r="DO14" i="27"/>
  <c r="DL14" i="27"/>
  <c r="DI14" i="27"/>
  <c r="G14" i="27"/>
  <c r="DG14" i="27"/>
  <c r="DD14" i="27"/>
  <c r="DA14" i="27"/>
  <c r="CX14" i="27"/>
  <c r="CU14" i="27"/>
  <c r="CR14" i="27"/>
  <c r="CO14" i="27"/>
  <c r="CL14" i="27"/>
  <c r="CI14" i="27"/>
  <c r="CF14" i="27"/>
  <c r="CC14" i="27"/>
  <c r="BZ14" i="27"/>
  <c r="BW14" i="27"/>
  <c r="BT14" i="27"/>
  <c r="BP14" i="27"/>
  <c r="BN14" i="27"/>
  <c r="BL14" i="27"/>
  <c r="BI14" i="27"/>
  <c r="BF14" i="27"/>
  <c r="BC14" i="27"/>
  <c r="AZ14" i="27"/>
  <c r="AW14" i="27"/>
  <c r="AT14" i="27"/>
  <c r="AR14" i="27"/>
  <c r="AO14" i="27"/>
  <c r="AQ14" i="27" s="1"/>
  <c r="AM14" i="27"/>
  <c r="AJ14" i="27"/>
  <c r="AL14" i="27" s="1"/>
  <c r="AH14" i="27"/>
  <c r="AE14" i="27"/>
  <c r="AG14" i="27" s="1"/>
  <c r="AC14" i="27"/>
  <c r="Z14" i="27"/>
  <c r="AB14" i="27" s="1"/>
  <c r="X14" i="27"/>
  <c r="U14" i="27"/>
  <c r="W14" i="27" s="1"/>
  <c r="Q14" i="27"/>
  <c r="O14" i="27"/>
  <c r="P14" i="27" s="1"/>
  <c r="L14" i="27"/>
  <c r="J14" i="27"/>
  <c r="K14" i="27" s="1"/>
  <c r="EA13" i="27"/>
  <c r="DX13" i="27"/>
  <c r="DU13" i="27"/>
  <c r="DR13" i="27"/>
  <c r="DO13" i="27"/>
  <c r="DL13" i="27"/>
  <c r="DI13" i="27"/>
  <c r="DG13" i="27"/>
  <c r="DD13" i="27"/>
  <c r="DA13" i="27"/>
  <c r="CX13" i="27"/>
  <c r="CU13" i="27"/>
  <c r="CR13" i="27"/>
  <c r="CO13" i="27"/>
  <c r="CL13" i="27"/>
  <c r="CI13" i="27"/>
  <c r="CF13" i="27"/>
  <c r="CC13" i="27"/>
  <c r="BZ13" i="27"/>
  <c r="BW13" i="27"/>
  <c r="BT13" i="27"/>
  <c r="BP13" i="27"/>
  <c r="BN13" i="27"/>
  <c r="BO13" i="27" s="1"/>
  <c r="BL13" i="27"/>
  <c r="BI13" i="27"/>
  <c r="BF13" i="27"/>
  <c r="BC13" i="27"/>
  <c r="AZ13" i="27"/>
  <c r="AW13" i="27"/>
  <c r="AT13" i="27"/>
  <c r="AR13" i="27"/>
  <c r="AO13" i="27"/>
  <c r="AQ13" i="27" s="1"/>
  <c r="AM13" i="27"/>
  <c r="AJ13" i="27"/>
  <c r="AL13" i="27" s="1"/>
  <c r="AH13" i="27"/>
  <c r="AE13" i="27"/>
  <c r="AG13" i="27" s="1"/>
  <c r="AC13" i="27"/>
  <c r="Z13" i="27"/>
  <c r="AB13" i="27" s="1"/>
  <c r="X13" i="27"/>
  <c r="U13" i="27"/>
  <c r="W13" i="27" s="1"/>
  <c r="Q13" i="27"/>
  <c r="S13" i="27" s="1"/>
  <c r="O13" i="27"/>
  <c r="L13" i="27"/>
  <c r="J13" i="27"/>
  <c r="G13" i="27"/>
  <c r="EA12" i="27"/>
  <c r="DX12" i="27"/>
  <c r="DU12" i="27"/>
  <c r="DR12" i="27"/>
  <c r="DO12" i="27"/>
  <c r="DL12" i="27"/>
  <c r="DI12" i="27"/>
  <c r="G12" i="27"/>
  <c r="DG12" i="27"/>
  <c r="DD12" i="27"/>
  <c r="DA12" i="27"/>
  <c r="CX12" i="27"/>
  <c r="CU12" i="27"/>
  <c r="CR12" i="27"/>
  <c r="CO12" i="27"/>
  <c r="CL12" i="27"/>
  <c r="CI12" i="27"/>
  <c r="CF12" i="27"/>
  <c r="CC12" i="27"/>
  <c r="BZ12" i="27"/>
  <c r="BW12" i="27"/>
  <c r="BT12" i="27"/>
  <c r="BP12" i="27"/>
  <c r="BN12" i="27"/>
  <c r="BL12" i="27"/>
  <c r="BI12" i="27"/>
  <c r="BF12" i="27"/>
  <c r="BC12" i="27"/>
  <c r="AZ12" i="27"/>
  <c r="AW12" i="27"/>
  <c r="AT12" i="27"/>
  <c r="AR12" i="27"/>
  <c r="AO12" i="27"/>
  <c r="AQ12" i="27" s="1"/>
  <c r="AM12" i="27"/>
  <c r="AJ12" i="27"/>
  <c r="AL12" i="27" s="1"/>
  <c r="AH12" i="27"/>
  <c r="AE12" i="27"/>
  <c r="AG12" i="27" s="1"/>
  <c r="AC12" i="27"/>
  <c r="Z12" i="27"/>
  <c r="AB12" i="27" s="1"/>
  <c r="X12" i="27"/>
  <c r="U12" i="27"/>
  <c r="W12" i="27" s="1"/>
  <c r="Q12" i="27"/>
  <c r="O12" i="27"/>
  <c r="L12" i="27"/>
  <c r="N12" i="27" s="1"/>
  <c r="J12" i="27"/>
  <c r="EA11" i="27"/>
  <c r="DX11" i="27"/>
  <c r="DU11" i="27"/>
  <c r="DR11" i="27"/>
  <c r="DO11" i="27"/>
  <c r="DL11" i="27"/>
  <c r="DI11" i="27"/>
  <c r="DG11" i="27"/>
  <c r="DD11" i="27"/>
  <c r="DA11" i="27"/>
  <c r="CX11" i="27"/>
  <c r="CU11" i="27"/>
  <c r="CR11" i="27"/>
  <c r="CO11" i="27"/>
  <c r="CL11" i="27"/>
  <c r="CI11" i="27"/>
  <c r="CF11" i="27"/>
  <c r="CC11" i="27"/>
  <c r="BZ11" i="27"/>
  <c r="BW11" i="27"/>
  <c r="BT11" i="27"/>
  <c r="BP11" i="27"/>
  <c r="BN11" i="27"/>
  <c r="BO11" i="27" s="1"/>
  <c r="BL11" i="27"/>
  <c r="BI11" i="27"/>
  <c r="BF11" i="27"/>
  <c r="BC11" i="27"/>
  <c r="AZ11" i="27"/>
  <c r="AW11" i="27"/>
  <c r="AT11" i="27"/>
  <c r="AR11" i="27"/>
  <c r="AO11" i="27"/>
  <c r="AQ11" i="27" s="1"/>
  <c r="AM11" i="27"/>
  <c r="AJ11" i="27"/>
  <c r="AL11" i="27" s="1"/>
  <c r="AH11" i="27"/>
  <c r="AE11" i="27"/>
  <c r="AG11" i="27" s="1"/>
  <c r="AC11" i="27"/>
  <c r="Z11" i="27"/>
  <c r="AB11" i="27" s="1"/>
  <c r="X11" i="27"/>
  <c r="U11" i="27"/>
  <c r="W11" i="27" s="1"/>
  <c r="Q11" i="27"/>
  <c r="O11" i="27"/>
  <c r="P11" i="27" s="1"/>
  <c r="L11" i="27"/>
  <c r="J11" i="27"/>
  <c r="K11" i="27" s="1"/>
  <c r="M11" i="27" s="1"/>
  <c r="G11" i="27"/>
  <c r="EA10" i="27"/>
  <c r="E10" i="27" s="1"/>
  <c r="F10" i="27" s="1"/>
  <c r="DX10" i="27"/>
  <c r="DU10" i="27"/>
  <c r="DR10" i="27"/>
  <c r="DO10" i="27"/>
  <c r="DL10" i="27"/>
  <c r="DI10" i="27"/>
  <c r="DD10" i="27"/>
  <c r="DA10" i="27"/>
  <c r="CX10" i="27"/>
  <c r="CU10" i="27"/>
  <c r="CR10" i="27"/>
  <c r="CO10" i="27"/>
  <c r="CL10" i="27"/>
  <c r="CI10" i="27"/>
  <c r="CF10" i="27"/>
  <c r="CC10" i="27"/>
  <c r="BZ10" i="27"/>
  <c r="BW10" i="27"/>
  <c r="BT10" i="27"/>
  <c r="BP10" i="27"/>
  <c r="BN10" i="27"/>
  <c r="BL10" i="27"/>
  <c r="BI10" i="27"/>
  <c r="BF10" i="27"/>
  <c r="BC10" i="27"/>
  <c r="AZ10" i="27"/>
  <c r="AW10" i="27"/>
  <c r="AT10" i="27"/>
  <c r="AR10" i="27"/>
  <c r="AO10" i="27"/>
  <c r="AQ10" i="27" s="1"/>
  <c r="AM10" i="27"/>
  <c r="AJ10" i="27"/>
  <c r="AL10" i="27" s="1"/>
  <c r="AH10" i="27"/>
  <c r="AE10" i="27"/>
  <c r="AG10" i="27" s="1"/>
  <c r="AC10" i="27"/>
  <c r="Z10" i="27"/>
  <c r="AB10" i="27" s="1"/>
  <c r="X10" i="27"/>
  <c r="U10" i="27"/>
  <c r="W10" i="27" s="1"/>
  <c r="Q10" i="27"/>
  <c r="O10" i="27"/>
  <c r="L10" i="27"/>
  <c r="J10" i="27"/>
  <c r="K10" i="27" s="1"/>
  <c r="G10" i="27"/>
  <c r="Q8" i="27"/>
  <c r="V8" i="27" s="1"/>
  <c r="AA8" i="27" s="1"/>
  <c r="AF8" i="27" s="1"/>
  <c r="AK8" i="27" s="1"/>
  <c r="AP8" i="27" s="1"/>
  <c r="AU8" i="27" s="1"/>
  <c r="AX8" i="27" s="1"/>
  <c r="BA8" i="27" s="1"/>
  <c r="M8" i="27"/>
  <c r="R8" i="27" s="1"/>
  <c r="W8" i="27" s="1"/>
  <c r="AB8" i="27" s="1"/>
  <c r="AG8" i="27" s="1"/>
  <c r="AL8" i="27" s="1"/>
  <c r="K8" i="27"/>
  <c r="P8" i="27" s="1"/>
  <c r="U8" i="27" s="1"/>
  <c r="Z8" i="27" s="1"/>
  <c r="AE8" i="27" s="1"/>
  <c r="AJ8" i="27" s="1"/>
  <c r="AO8" i="27" s="1"/>
  <c r="AT8" i="27" s="1"/>
  <c r="AW8" i="27" s="1"/>
  <c r="AZ8" i="27" s="1"/>
  <c r="BC8" i="27" s="1"/>
  <c r="BF8" i="27" s="1"/>
  <c r="BI8" i="27" s="1"/>
  <c r="BL8" i="27" s="1"/>
  <c r="BO8" i="27" s="1"/>
  <c r="BT8" i="27" s="1"/>
  <c r="BW8" i="27" s="1"/>
  <c r="BZ8" i="27" s="1"/>
  <c r="CC8" i="27" s="1"/>
  <c r="CF8" i="27" s="1"/>
  <c r="CI8" i="27" s="1"/>
  <c r="CL8" i="27" s="1"/>
  <c r="CO8" i="27" s="1"/>
  <c r="CR8" i="27" s="1"/>
  <c r="CU8" i="27" s="1"/>
  <c r="CX8" i="27" s="1"/>
  <c r="DA8" i="27" s="1"/>
  <c r="DD8" i="27" s="1"/>
  <c r="DI8" i="27"/>
  <c r="DL8" i="27" s="1"/>
  <c r="DO8" i="27"/>
  <c r="DR8" i="27" s="1"/>
  <c r="DU8" i="27" s="1"/>
  <c r="DX8" i="27" s="1"/>
  <c r="G8" i="27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10" i="26"/>
  <c r="C82" i="26"/>
  <c r="ED10" i="26"/>
  <c r="DI47" i="26"/>
  <c r="EA10" i="26"/>
  <c r="EA11" i="26"/>
  <c r="EA12" i="26"/>
  <c r="EA13" i="26"/>
  <c r="EA14" i="26"/>
  <c r="EA15" i="26"/>
  <c r="EA16" i="26"/>
  <c r="EA17" i="26"/>
  <c r="EA18" i="26"/>
  <c r="EA19" i="26"/>
  <c r="EA20" i="26"/>
  <c r="EA21" i="26"/>
  <c r="EA22" i="26"/>
  <c r="EA23" i="26"/>
  <c r="EA24" i="26"/>
  <c r="EA25" i="26"/>
  <c r="EA26" i="26"/>
  <c r="EA27" i="26"/>
  <c r="EA28" i="26"/>
  <c r="EA29" i="26"/>
  <c r="EA30" i="26"/>
  <c r="EA31" i="26"/>
  <c r="EA32" i="26"/>
  <c r="EA33" i="26"/>
  <c r="EA34" i="26"/>
  <c r="EA35" i="26"/>
  <c r="EA36" i="26"/>
  <c r="EA37" i="26"/>
  <c r="EA38" i="26"/>
  <c r="EA39" i="26"/>
  <c r="EA40" i="26"/>
  <c r="EA41" i="26"/>
  <c r="EA42" i="26"/>
  <c r="EA43" i="26"/>
  <c r="EA44" i="26"/>
  <c r="EA45" i="26"/>
  <c r="EA46" i="26"/>
  <c r="EA47" i="26"/>
  <c r="EA48" i="26"/>
  <c r="EA49" i="26"/>
  <c r="EA50" i="26"/>
  <c r="EA51" i="26"/>
  <c r="EA52" i="26"/>
  <c r="EA53" i="26"/>
  <c r="EA54" i="26"/>
  <c r="EA55" i="26"/>
  <c r="EA56" i="26"/>
  <c r="EA57" i="26"/>
  <c r="EA58" i="26"/>
  <c r="EA59" i="26"/>
  <c r="EA60" i="26"/>
  <c r="EA61" i="26"/>
  <c r="EA62" i="26"/>
  <c r="EA63" i="26"/>
  <c r="EA64" i="26"/>
  <c r="EA65" i="26"/>
  <c r="EA66" i="26"/>
  <c r="EA67" i="26"/>
  <c r="EA68" i="26"/>
  <c r="EA69" i="26"/>
  <c r="EA70" i="26"/>
  <c r="EA71" i="26"/>
  <c r="EA72" i="26"/>
  <c r="EA73" i="26"/>
  <c r="EA74" i="26"/>
  <c r="EA75" i="26"/>
  <c r="EA76" i="26"/>
  <c r="EA77" i="26"/>
  <c r="EA78" i="26"/>
  <c r="EA79" i="26"/>
  <c r="EA80" i="26"/>
  <c r="EA81" i="26"/>
  <c r="EC82" i="26"/>
  <c r="EF82" i="26"/>
  <c r="EB82" i="26"/>
  <c r="DZ82" i="26"/>
  <c r="EA82" i="26" s="1"/>
  <c r="DY82" i="26"/>
  <c r="DW82" i="26"/>
  <c r="DX82" i="26" s="1"/>
  <c r="DV82" i="26"/>
  <c r="DT82" i="26"/>
  <c r="DU82" i="26" s="1"/>
  <c r="DS82" i="26"/>
  <c r="DQ82" i="26"/>
  <c r="DR82" i="26" s="1"/>
  <c r="DP82" i="26"/>
  <c r="DN82" i="26"/>
  <c r="DO82" i="26" s="1"/>
  <c r="DK82" i="26"/>
  <c r="DL82" i="26" s="1"/>
  <c r="DG82" i="26"/>
  <c r="DF82" i="26"/>
  <c r="DD82" i="26"/>
  <c r="DE82" i="26" s="1"/>
  <c r="DC82" i="26"/>
  <c r="DA82" i="26"/>
  <c r="DB82" i="26" s="1"/>
  <c r="CZ82" i="26"/>
  <c r="CX82" i="26"/>
  <c r="CY82" i="26" s="1"/>
  <c r="CW82" i="26"/>
  <c r="CU82" i="26"/>
  <c r="CV82" i="26" s="1"/>
  <c r="CT82" i="26"/>
  <c r="CR82" i="26"/>
  <c r="CS82" i="26" s="1"/>
  <c r="CQ82" i="26"/>
  <c r="CO82" i="26"/>
  <c r="CP82" i="26" s="1"/>
  <c r="CN82" i="26"/>
  <c r="CL82" i="26"/>
  <c r="CM82" i="26" s="1"/>
  <c r="CK82" i="26"/>
  <c r="CI82" i="26"/>
  <c r="CJ82" i="26" s="1"/>
  <c r="CF82" i="26"/>
  <c r="CG82" i="26" s="1"/>
  <c r="CE82" i="26"/>
  <c r="CC82" i="26"/>
  <c r="CD82" i="26" s="1"/>
  <c r="CB82" i="26"/>
  <c r="BZ82" i="26"/>
  <c r="CA82" i="26" s="1"/>
  <c r="BY82" i="26"/>
  <c r="BW82" i="26"/>
  <c r="BX82" i="26" s="1"/>
  <c r="BV82" i="26"/>
  <c r="BT82" i="26"/>
  <c r="BU82" i="26" s="1"/>
  <c r="BL82" i="26"/>
  <c r="BM82" i="26" s="1"/>
  <c r="BI82" i="26"/>
  <c r="BJ82" i="26" s="1"/>
  <c r="BH82" i="26"/>
  <c r="BF82" i="26"/>
  <c r="BG82" i="26" s="1"/>
  <c r="BC82" i="26"/>
  <c r="BD82" i="26" s="1"/>
  <c r="BB82" i="26"/>
  <c r="AZ82" i="26"/>
  <c r="BA82" i="26" s="1"/>
  <c r="AY82" i="26"/>
  <c r="AW82" i="26"/>
  <c r="AX82" i="26" s="1"/>
  <c r="AT82" i="26"/>
  <c r="AU82" i="26" s="1"/>
  <c r="AQ82" i="26"/>
  <c r="AO82" i="26"/>
  <c r="AS82" i="26" s="1"/>
  <c r="AL82" i="26"/>
  <c r="AJ82" i="26"/>
  <c r="AK82" i="26" s="1"/>
  <c r="AM82" i="26" s="1"/>
  <c r="AG82" i="26"/>
  <c r="AE82" i="26"/>
  <c r="AF82" i="26" s="1"/>
  <c r="AB82" i="26"/>
  <c r="Z82" i="26"/>
  <c r="W82" i="26"/>
  <c r="U82" i="26"/>
  <c r="E82" i="26"/>
  <c r="ED81" i="26"/>
  <c r="EE81" i="26" s="1"/>
  <c r="DX81" i="26"/>
  <c r="DU81" i="26"/>
  <c r="DR81" i="26"/>
  <c r="DO81" i="26"/>
  <c r="DL81" i="26"/>
  <c r="DJ81" i="26"/>
  <c r="H81" i="26" s="1"/>
  <c r="DH81" i="26"/>
  <c r="DE81" i="26"/>
  <c r="DB81" i="26"/>
  <c r="CY81" i="26"/>
  <c r="CV81" i="26"/>
  <c r="CS81" i="26"/>
  <c r="CP81" i="26"/>
  <c r="CM81" i="26"/>
  <c r="CJ81" i="26"/>
  <c r="CG81" i="26"/>
  <c r="CD81" i="26"/>
  <c r="CA81" i="26"/>
  <c r="BX81" i="26"/>
  <c r="BU81" i="26"/>
  <c r="BQ81" i="26"/>
  <c r="BO81" i="26"/>
  <c r="BP81" i="26" s="1"/>
  <c r="BM81" i="26"/>
  <c r="BJ81" i="26"/>
  <c r="BG81" i="26"/>
  <c r="BD81" i="26"/>
  <c r="BA81" i="26"/>
  <c r="AX81" i="26"/>
  <c r="AU81" i="26"/>
  <c r="AS81" i="26"/>
  <c r="AP81" i="26"/>
  <c r="AR81" i="26" s="1"/>
  <c r="AN81" i="26"/>
  <c r="AK81" i="26"/>
  <c r="AM81" i="26" s="1"/>
  <c r="AI81" i="26"/>
  <c r="AF81" i="26"/>
  <c r="AH81" i="26" s="1"/>
  <c r="AD81" i="26"/>
  <c r="AA81" i="26"/>
  <c r="AC81" i="26"/>
  <c r="Y81" i="26"/>
  <c r="V81" i="26"/>
  <c r="X81" i="26" s="1"/>
  <c r="R81" i="26"/>
  <c r="P81" i="26"/>
  <c r="Q81" i="26" s="1"/>
  <c r="M81" i="26"/>
  <c r="K81" i="26"/>
  <c r="L81" i="26" s="1"/>
  <c r="ED80" i="26"/>
  <c r="EE80" i="26" s="1"/>
  <c r="DX80" i="26"/>
  <c r="DU80" i="26"/>
  <c r="DR80" i="26"/>
  <c r="DO80" i="26"/>
  <c r="DL80" i="26"/>
  <c r="DJ80" i="26"/>
  <c r="H80" i="26" s="1"/>
  <c r="DH80" i="26"/>
  <c r="DE80" i="26"/>
  <c r="DB80" i="26"/>
  <c r="CY80" i="26"/>
  <c r="CV80" i="26"/>
  <c r="CS80" i="26"/>
  <c r="CP80" i="26"/>
  <c r="CM80" i="26"/>
  <c r="CJ80" i="26"/>
  <c r="CG80" i="26"/>
  <c r="CD80" i="26"/>
  <c r="CA80" i="26"/>
  <c r="BX80" i="26"/>
  <c r="BU80" i="26"/>
  <c r="BQ80" i="26"/>
  <c r="BO80" i="26"/>
  <c r="BM80" i="26"/>
  <c r="BJ80" i="26"/>
  <c r="BG80" i="26"/>
  <c r="BD80" i="26"/>
  <c r="BA80" i="26"/>
  <c r="AX80" i="26"/>
  <c r="AU80" i="26"/>
  <c r="AS80" i="26"/>
  <c r="AP80" i="26"/>
  <c r="AR80" i="26" s="1"/>
  <c r="AN80" i="26"/>
  <c r="AK80" i="26"/>
  <c r="AM80" i="26" s="1"/>
  <c r="AI80" i="26"/>
  <c r="AF80" i="26"/>
  <c r="AH80" i="26" s="1"/>
  <c r="AD80" i="26"/>
  <c r="AA80" i="26"/>
  <c r="AC80" i="26" s="1"/>
  <c r="Y80" i="26"/>
  <c r="V80" i="26"/>
  <c r="X80" i="26" s="1"/>
  <c r="R80" i="26"/>
  <c r="T80" i="26" s="1"/>
  <c r="P80" i="26"/>
  <c r="Q80" i="26" s="1"/>
  <c r="M80" i="26"/>
  <c r="K80" i="26"/>
  <c r="ED79" i="26"/>
  <c r="EE79" i="26" s="1"/>
  <c r="DX79" i="26"/>
  <c r="DU79" i="26"/>
  <c r="DR79" i="26"/>
  <c r="DO79" i="26"/>
  <c r="DL79" i="26"/>
  <c r="DJ79" i="26"/>
  <c r="H79" i="26" s="1"/>
  <c r="DH79" i="26"/>
  <c r="DI79" i="26" s="1"/>
  <c r="DE79" i="26"/>
  <c r="DB79" i="26"/>
  <c r="CY79" i="26"/>
  <c r="CV79" i="26"/>
  <c r="CS79" i="26"/>
  <c r="CP79" i="26"/>
  <c r="CM79" i="26"/>
  <c r="CJ79" i="26"/>
  <c r="CG79" i="26"/>
  <c r="CD79" i="26"/>
  <c r="CA79" i="26"/>
  <c r="BX79" i="26"/>
  <c r="BU79" i="26"/>
  <c r="BQ79" i="26"/>
  <c r="BO79" i="26"/>
  <c r="BP79" i="26" s="1"/>
  <c r="BM79" i="26"/>
  <c r="BJ79" i="26"/>
  <c r="BG79" i="26"/>
  <c r="BD79" i="26"/>
  <c r="BA79" i="26"/>
  <c r="AX79" i="26"/>
  <c r="AU79" i="26"/>
  <c r="AS79" i="26"/>
  <c r="AP79" i="26"/>
  <c r="AR79" i="26" s="1"/>
  <c r="AN79" i="26"/>
  <c r="AK79" i="26"/>
  <c r="AM79" i="26" s="1"/>
  <c r="AI79" i="26"/>
  <c r="AF79" i="26"/>
  <c r="AH79" i="26" s="1"/>
  <c r="AD79" i="26"/>
  <c r="AA79" i="26"/>
  <c r="AC79" i="26"/>
  <c r="Y79" i="26"/>
  <c r="V79" i="26"/>
  <c r="X79" i="26" s="1"/>
  <c r="R79" i="26"/>
  <c r="P79" i="26"/>
  <c r="M79" i="26"/>
  <c r="K79" i="26"/>
  <c r="L79" i="26" s="1"/>
  <c r="N79" i="26" s="1"/>
  <c r="ED78" i="26"/>
  <c r="EE78" i="26" s="1"/>
  <c r="DX78" i="26"/>
  <c r="DU78" i="26"/>
  <c r="DR78" i="26"/>
  <c r="DO78" i="26"/>
  <c r="DL78" i="26"/>
  <c r="DJ78" i="26"/>
  <c r="H78" i="26" s="1"/>
  <c r="DH78" i="26"/>
  <c r="DI78" i="26" s="1"/>
  <c r="DE78" i="26"/>
  <c r="DB78" i="26"/>
  <c r="CY78" i="26"/>
  <c r="CV78" i="26"/>
  <c r="CS78" i="26"/>
  <c r="CP78" i="26"/>
  <c r="CM78" i="26"/>
  <c r="CJ78" i="26"/>
  <c r="CG78" i="26"/>
  <c r="CD78" i="26"/>
  <c r="CA78" i="26"/>
  <c r="BX78" i="26"/>
  <c r="BU78" i="26"/>
  <c r="BQ78" i="26"/>
  <c r="BO78" i="26"/>
  <c r="BM78" i="26"/>
  <c r="BJ78" i="26"/>
  <c r="BG78" i="26"/>
  <c r="BD78" i="26"/>
  <c r="BA78" i="26"/>
  <c r="AX78" i="26"/>
  <c r="AU78" i="26"/>
  <c r="AS78" i="26"/>
  <c r="AP78" i="26"/>
  <c r="AR78" i="26" s="1"/>
  <c r="AN78" i="26"/>
  <c r="AK78" i="26"/>
  <c r="AM78" i="26" s="1"/>
  <c r="AI78" i="26"/>
  <c r="AF78" i="26"/>
  <c r="AH78" i="26" s="1"/>
  <c r="AD78" i="26"/>
  <c r="AA78" i="26"/>
  <c r="AC78" i="26" s="1"/>
  <c r="Y78" i="26"/>
  <c r="V78" i="26"/>
  <c r="X78" i="26" s="1"/>
  <c r="R78" i="26"/>
  <c r="P78" i="26"/>
  <c r="Q78" i="26" s="1"/>
  <c r="M78" i="26"/>
  <c r="K78" i="26"/>
  <c r="L78" i="26" s="1"/>
  <c r="N78" i="26" s="1"/>
  <c r="ED77" i="26"/>
  <c r="EE77" i="26" s="1"/>
  <c r="DX77" i="26"/>
  <c r="DU77" i="26"/>
  <c r="DR77" i="26"/>
  <c r="DO77" i="26"/>
  <c r="DL77" i="26"/>
  <c r="DJ77" i="26"/>
  <c r="H77" i="26" s="1"/>
  <c r="DH77" i="26"/>
  <c r="DI77" i="26" s="1"/>
  <c r="DE77" i="26"/>
  <c r="DB77" i="26"/>
  <c r="CY77" i="26"/>
  <c r="CV77" i="26"/>
  <c r="CS77" i="26"/>
  <c r="CP77" i="26"/>
  <c r="CM77" i="26"/>
  <c r="CJ77" i="26"/>
  <c r="CG77" i="26"/>
  <c r="CD77" i="26"/>
  <c r="CA77" i="26"/>
  <c r="BX77" i="26"/>
  <c r="BU77" i="26"/>
  <c r="BQ77" i="26"/>
  <c r="BS77" i="26" s="1"/>
  <c r="BO77" i="26"/>
  <c r="BP77" i="26" s="1"/>
  <c r="BM77" i="26"/>
  <c r="BJ77" i="26"/>
  <c r="BG77" i="26"/>
  <c r="BD77" i="26"/>
  <c r="BA77" i="26"/>
  <c r="AX77" i="26"/>
  <c r="AU77" i="26"/>
  <c r="AS77" i="26"/>
  <c r="AP77" i="26"/>
  <c r="AR77" i="26" s="1"/>
  <c r="AN77" i="26"/>
  <c r="AK77" i="26"/>
  <c r="AM77" i="26" s="1"/>
  <c r="AI77" i="26"/>
  <c r="AF77" i="26"/>
  <c r="AH77" i="26" s="1"/>
  <c r="AD77" i="26"/>
  <c r="AA77" i="26"/>
  <c r="AC77" i="26" s="1"/>
  <c r="Y77" i="26"/>
  <c r="V77" i="26"/>
  <c r="X77" i="26" s="1"/>
  <c r="R77" i="26"/>
  <c r="P77" i="26"/>
  <c r="Q77" i="26" s="1"/>
  <c r="S77" i="26" s="1"/>
  <c r="M77" i="26"/>
  <c r="K77" i="26"/>
  <c r="L77" i="26" s="1"/>
  <c r="ED76" i="26"/>
  <c r="EE76" i="26" s="1"/>
  <c r="DX76" i="26"/>
  <c r="DU76" i="26"/>
  <c r="DR76" i="26"/>
  <c r="DO76" i="26"/>
  <c r="DL76" i="26"/>
  <c r="DJ76" i="26"/>
  <c r="H76" i="26" s="1"/>
  <c r="DH76" i="26"/>
  <c r="DE76" i="26"/>
  <c r="DB76" i="26"/>
  <c r="CY76" i="26"/>
  <c r="CV76" i="26"/>
  <c r="CS76" i="26"/>
  <c r="CP76" i="26"/>
  <c r="CM76" i="26"/>
  <c r="CJ76" i="26"/>
  <c r="CG76" i="26"/>
  <c r="CD76" i="26"/>
  <c r="CA76" i="26"/>
  <c r="BX76" i="26"/>
  <c r="BU76" i="26"/>
  <c r="BQ76" i="26"/>
  <c r="BO76" i="26"/>
  <c r="BM76" i="26"/>
  <c r="BJ76" i="26"/>
  <c r="BG76" i="26"/>
  <c r="BD76" i="26"/>
  <c r="BA76" i="26"/>
  <c r="AX76" i="26"/>
  <c r="AU76" i="26"/>
  <c r="AS76" i="26"/>
  <c r="AP76" i="26"/>
  <c r="AR76" i="26" s="1"/>
  <c r="AN76" i="26"/>
  <c r="AK76" i="26"/>
  <c r="AM76" i="26" s="1"/>
  <c r="AI76" i="26"/>
  <c r="AF76" i="26"/>
  <c r="AH76" i="26" s="1"/>
  <c r="AD76" i="26"/>
  <c r="AA76" i="26"/>
  <c r="AC76" i="26" s="1"/>
  <c r="Y76" i="26"/>
  <c r="V76" i="26"/>
  <c r="X76" i="26" s="1"/>
  <c r="R76" i="26"/>
  <c r="P76" i="26"/>
  <c r="M76" i="26"/>
  <c r="K76" i="26"/>
  <c r="ED75" i="26"/>
  <c r="EE75" i="26" s="1"/>
  <c r="DX75" i="26"/>
  <c r="DU75" i="26"/>
  <c r="DR75" i="26"/>
  <c r="DO75" i="26"/>
  <c r="DL75" i="26"/>
  <c r="DJ75" i="26"/>
  <c r="H75" i="26" s="1"/>
  <c r="DH75" i="26"/>
  <c r="DI75" i="26" s="1"/>
  <c r="DE75" i="26"/>
  <c r="DB75" i="26"/>
  <c r="CY75" i="26"/>
  <c r="CV75" i="26"/>
  <c r="CS75" i="26"/>
  <c r="CP75" i="26"/>
  <c r="CM75" i="26"/>
  <c r="CJ75" i="26"/>
  <c r="CG75" i="26"/>
  <c r="CD75" i="26"/>
  <c r="CA75" i="26"/>
  <c r="BX75" i="26"/>
  <c r="BU75" i="26"/>
  <c r="BQ75" i="26"/>
  <c r="BO75" i="26"/>
  <c r="BP75" i="26" s="1"/>
  <c r="BR75" i="26" s="1"/>
  <c r="BM75" i="26"/>
  <c r="BJ75" i="26"/>
  <c r="BG75" i="26"/>
  <c r="BD75" i="26"/>
  <c r="BA75" i="26"/>
  <c r="AX75" i="26"/>
  <c r="AU75" i="26"/>
  <c r="AS75" i="26"/>
  <c r="AP75" i="26"/>
  <c r="AR75" i="26" s="1"/>
  <c r="AN75" i="26"/>
  <c r="AK75" i="26"/>
  <c r="AM75" i="26" s="1"/>
  <c r="AI75" i="26"/>
  <c r="AF75" i="26"/>
  <c r="AH75" i="26" s="1"/>
  <c r="AD75" i="26"/>
  <c r="AA75" i="26"/>
  <c r="AC75" i="26"/>
  <c r="Y75" i="26"/>
  <c r="V75" i="26"/>
  <c r="X75" i="26" s="1"/>
  <c r="R75" i="26"/>
  <c r="P75" i="26"/>
  <c r="Q75" i="26" s="1"/>
  <c r="M75" i="26"/>
  <c r="K75" i="26"/>
  <c r="L75" i="26" s="1"/>
  <c r="ED74" i="26"/>
  <c r="EE74" i="26"/>
  <c r="DX74" i="26"/>
  <c r="DU74" i="26"/>
  <c r="DR74" i="26"/>
  <c r="DO74" i="26"/>
  <c r="DL74" i="26"/>
  <c r="DJ74" i="26"/>
  <c r="H74" i="26" s="1"/>
  <c r="DH74" i="26"/>
  <c r="DI74" i="26" s="1"/>
  <c r="DE74" i="26"/>
  <c r="DB74" i="26"/>
  <c r="CY74" i="26"/>
  <c r="CV74" i="26"/>
  <c r="CS74" i="26"/>
  <c r="CP74" i="26"/>
  <c r="CM74" i="26"/>
  <c r="CJ74" i="26"/>
  <c r="CG74" i="26"/>
  <c r="CD74" i="26"/>
  <c r="CA74" i="26"/>
  <c r="BX74" i="26"/>
  <c r="BU74" i="26"/>
  <c r="BQ74" i="26"/>
  <c r="BS74" i="26" s="1"/>
  <c r="BO74" i="26"/>
  <c r="BM74" i="26"/>
  <c r="BJ74" i="26"/>
  <c r="BG74" i="26"/>
  <c r="BD74" i="26"/>
  <c r="BA74" i="26"/>
  <c r="AX74" i="26"/>
  <c r="AU74" i="26"/>
  <c r="AS74" i="26"/>
  <c r="AP74" i="26"/>
  <c r="AR74" i="26" s="1"/>
  <c r="AN74" i="26"/>
  <c r="AK74" i="26"/>
  <c r="AM74" i="26" s="1"/>
  <c r="AI74" i="26"/>
  <c r="AF74" i="26"/>
  <c r="AH74" i="26" s="1"/>
  <c r="AD74" i="26"/>
  <c r="AA74" i="26"/>
  <c r="AC74" i="26" s="1"/>
  <c r="Y74" i="26"/>
  <c r="V74" i="26"/>
  <c r="X74" i="26" s="1"/>
  <c r="R74" i="26"/>
  <c r="P74" i="26"/>
  <c r="Q74" i="26" s="1"/>
  <c r="M74" i="26"/>
  <c r="K74" i="26"/>
  <c r="ED73" i="26"/>
  <c r="EE73" i="26"/>
  <c r="DX73" i="26"/>
  <c r="DU73" i="26"/>
  <c r="DR73" i="26"/>
  <c r="DO73" i="26"/>
  <c r="DL73" i="26"/>
  <c r="DJ73" i="26"/>
  <c r="H73" i="26" s="1"/>
  <c r="DH73" i="26"/>
  <c r="DI73" i="26" s="1"/>
  <c r="DE73" i="26"/>
  <c r="DB73" i="26"/>
  <c r="CY73" i="26"/>
  <c r="CV73" i="26"/>
  <c r="CS73" i="26"/>
  <c r="CP73" i="26"/>
  <c r="CM73" i="26"/>
  <c r="CJ73" i="26"/>
  <c r="CG73" i="26"/>
  <c r="CD73" i="26"/>
  <c r="CA73" i="26"/>
  <c r="BX73" i="26"/>
  <c r="BU73" i="26"/>
  <c r="BQ73" i="26"/>
  <c r="BO73" i="26"/>
  <c r="BP73" i="26" s="1"/>
  <c r="BM73" i="26"/>
  <c r="BJ73" i="26"/>
  <c r="BG73" i="26"/>
  <c r="BD73" i="26"/>
  <c r="BA73" i="26"/>
  <c r="AX73" i="26"/>
  <c r="AU73" i="26"/>
  <c r="AS73" i="26"/>
  <c r="AP73" i="26"/>
  <c r="AR73" i="26" s="1"/>
  <c r="AN73" i="26"/>
  <c r="AK73" i="26"/>
  <c r="AM73" i="26" s="1"/>
  <c r="AI73" i="26"/>
  <c r="AF73" i="26"/>
  <c r="AH73" i="26"/>
  <c r="AD73" i="26"/>
  <c r="AA73" i="26"/>
  <c r="AC73" i="26" s="1"/>
  <c r="Y73" i="26"/>
  <c r="V73" i="26"/>
  <c r="X73" i="26" s="1"/>
  <c r="R73" i="26"/>
  <c r="T73" i="26" s="1"/>
  <c r="P73" i="26"/>
  <c r="Q73" i="26" s="1"/>
  <c r="M73" i="26"/>
  <c r="K73" i="26"/>
  <c r="ED72" i="26"/>
  <c r="EE72" i="26" s="1"/>
  <c r="DX72" i="26"/>
  <c r="DU72" i="26"/>
  <c r="DR72" i="26"/>
  <c r="DO72" i="26"/>
  <c r="DL72" i="26"/>
  <c r="DJ72" i="26"/>
  <c r="H72" i="26" s="1"/>
  <c r="DH72" i="26"/>
  <c r="DI72" i="26" s="1"/>
  <c r="DE72" i="26"/>
  <c r="DB72" i="26"/>
  <c r="CY72" i="26"/>
  <c r="CV72" i="26"/>
  <c r="CS72" i="26"/>
  <c r="CP72" i="26"/>
  <c r="CM72" i="26"/>
  <c r="CJ72" i="26"/>
  <c r="CG72" i="26"/>
  <c r="CD72" i="26"/>
  <c r="CA72" i="26"/>
  <c r="BX72" i="26"/>
  <c r="BU72" i="26"/>
  <c r="BQ72" i="26"/>
  <c r="BO72" i="26"/>
  <c r="BM72" i="26"/>
  <c r="BJ72" i="26"/>
  <c r="BG72" i="26"/>
  <c r="BD72" i="26"/>
  <c r="BA72" i="26"/>
  <c r="AX72" i="26"/>
  <c r="AU72" i="26"/>
  <c r="AS72" i="26"/>
  <c r="AP72" i="26"/>
  <c r="AR72" i="26" s="1"/>
  <c r="AN72" i="26"/>
  <c r="AK72" i="26"/>
  <c r="AM72" i="26" s="1"/>
  <c r="AI72" i="26"/>
  <c r="AF72" i="26"/>
  <c r="AH72" i="26" s="1"/>
  <c r="AD72" i="26"/>
  <c r="AA72" i="26"/>
  <c r="AC72" i="26" s="1"/>
  <c r="Y72" i="26"/>
  <c r="V72" i="26"/>
  <c r="X72" i="26" s="1"/>
  <c r="R72" i="26"/>
  <c r="P72" i="26"/>
  <c r="M72" i="26"/>
  <c r="K72" i="26"/>
  <c r="ED71" i="26"/>
  <c r="F71" i="26" s="1"/>
  <c r="G71" i="26" s="1"/>
  <c r="DX71" i="26"/>
  <c r="DU71" i="26"/>
  <c r="DR71" i="26"/>
  <c r="DO71" i="26"/>
  <c r="DL71" i="26"/>
  <c r="DJ71" i="26"/>
  <c r="H71" i="26" s="1"/>
  <c r="DH71" i="26"/>
  <c r="DI71" i="26" s="1"/>
  <c r="DE71" i="26"/>
  <c r="DB71" i="26"/>
  <c r="CY71" i="26"/>
  <c r="CV71" i="26"/>
  <c r="CS71" i="26"/>
  <c r="CP71" i="26"/>
  <c r="CM71" i="26"/>
  <c r="CJ71" i="26"/>
  <c r="CG71" i="26"/>
  <c r="CD71" i="26"/>
  <c r="CA71" i="26"/>
  <c r="BX71" i="26"/>
  <c r="BU71" i="26"/>
  <c r="BQ71" i="26"/>
  <c r="BS71" i="26" s="1"/>
  <c r="BO71" i="26"/>
  <c r="BM71" i="26"/>
  <c r="BJ71" i="26"/>
  <c r="BG71" i="26"/>
  <c r="BD71" i="26"/>
  <c r="BA71" i="26"/>
  <c r="AX71" i="26"/>
  <c r="AU71" i="26"/>
  <c r="AS71" i="26"/>
  <c r="AP71" i="26"/>
  <c r="AR71" i="26" s="1"/>
  <c r="AN71" i="26"/>
  <c r="AK71" i="26"/>
  <c r="AM71" i="26" s="1"/>
  <c r="AI71" i="26"/>
  <c r="AF71" i="26"/>
  <c r="AH71" i="26" s="1"/>
  <c r="AD71" i="26"/>
  <c r="AA71" i="26"/>
  <c r="AC71" i="26" s="1"/>
  <c r="Y71" i="26"/>
  <c r="V71" i="26"/>
  <c r="X71" i="26" s="1"/>
  <c r="R71" i="26"/>
  <c r="P71" i="26"/>
  <c r="Q71" i="26" s="1"/>
  <c r="M71" i="26"/>
  <c r="K71" i="26"/>
  <c r="L71" i="26" s="1"/>
  <c r="ED70" i="26"/>
  <c r="EE70" i="26"/>
  <c r="DX70" i="26"/>
  <c r="DU70" i="26"/>
  <c r="DR70" i="26"/>
  <c r="DO70" i="26"/>
  <c r="DL70" i="26"/>
  <c r="DJ70" i="26"/>
  <c r="H70" i="26" s="1"/>
  <c r="DH70" i="26"/>
  <c r="DI70" i="26" s="1"/>
  <c r="DE70" i="26"/>
  <c r="DB70" i="26"/>
  <c r="CY70" i="26"/>
  <c r="CV70" i="26"/>
  <c r="CS70" i="26"/>
  <c r="CP70" i="26"/>
  <c r="CM70" i="26"/>
  <c r="CJ70" i="26"/>
  <c r="CG70" i="26"/>
  <c r="CD70" i="26"/>
  <c r="CA70" i="26"/>
  <c r="BX70" i="26"/>
  <c r="BU70" i="26"/>
  <c r="BQ70" i="26"/>
  <c r="BO70" i="26"/>
  <c r="BM70" i="26"/>
  <c r="BJ70" i="26"/>
  <c r="BG70" i="26"/>
  <c r="BD70" i="26"/>
  <c r="BA70" i="26"/>
  <c r="AX70" i="26"/>
  <c r="AU70" i="26"/>
  <c r="AS70" i="26"/>
  <c r="AP70" i="26"/>
  <c r="AR70" i="26" s="1"/>
  <c r="AN70" i="26"/>
  <c r="AK70" i="26"/>
  <c r="AM70" i="26" s="1"/>
  <c r="AI70" i="26"/>
  <c r="AF70" i="26"/>
  <c r="AH70" i="26" s="1"/>
  <c r="AD70" i="26"/>
  <c r="AA70" i="26"/>
  <c r="AC70" i="26" s="1"/>
  <c r="Y70" i="26"/>
  <c r="V70" i="26"/>
  <c r="X70" i="26" s="1"/>
  <c r="R70" i="26"/>
  <c r="P70" i="26"/>
  <c r="Q70" i="26" s="1"/>
  <c r="M70" i="26"/>
  <c r="K70" i="26"/>
  <c r="EE69" i="26"/>
  <c r="DX69" i="26"/>
  <c r="DU69" i="26"/>
  <c r="DR69" i="26"/>
  <c r="DO69" i="26"/>
  <c r="DL69" i="26"/>
  <c r="DJ69" i="26"/>
  <c r="H69" i="26" s="1"/>
  <c r="DI69" i="26"/>
  <c r="DE69" i="26"/>
  <c r="DB69" i="26"/>
  <c r="CY69" i="26"/>
  <c r="CV69" i="26"/>
  <c r="CS69" i="26"/>
  <c r="CP69" i="26"/>
  <c r="CM69" i="26"/>
  <c r="CJ69" i="26"/>
  <c r="CG69" i="26"/>
  <c r="CD69" i="26"/>
  <c r="CA69" i="26"/>
  <c r="BX69" i="26"/>
  <c r="BU69" i="26"/>
  <c r="BQ69" i="26"/>
  <c r="BO69" i="26"/>
  <c r="BP69" i="26" s="1"/>
  <c r="BM69" i="26"/>
  <c r="BJ69" i="26"/>
  <c r="BG69" i="26"/>
  <c r="BD69" i="26"/>
  <c r="BA69" i="26"/>
  <c r="AX69" i="26"/>
  <c r="AU69" i="26"/>
  <c r="AS69" i="26"/>
  <c r="AP69" i="26"/>
  <c r="AR69" i="26" s="1"/>
  <c r="AN69" i="26"/>
  <c r="AK69" i="26"/>
  <c r="AM69" i="26" s="1"/>
  <c r="AI69" i="26"/>
  <c r="AF69" i="26"/>
  <c r="AH69" i="26" s="1"/>
  <c r="AD69" i="26"/>
  <c r="AA69" i="26"/>
  <c r="AC69" i="26"/>
  <c r="Y69" i="26"/>
  <c r="V69" i="26"/>
  <c r="X69" i="26" s="1"/>
  <c r="R69" i="26"/>
  <c r="P69" i="26"/>
  <c r="M69" i="26"/>
  <c r="K69" i="26"/>
  <c r="L69" i="26" s="1"/>
  <c r="ED68" i="26"/>
  <c r="EE68" i="26" s="1"/>
  <c r="DX68" i="26"/>
  <c r="DU68" i="26"/>
  <c r="DR68" i="26"/>
  <c r="DO68" i="26"/>
  <c r="DL68" i="26"/>
  <c r="DJ68" i="26"/>
  <c r="H68" i="26" s="1"/>
  <c r="DH68" i="26"/>
  <c r="DI68" i="26" s="1"/>
  <c r="DE68" i="26"/>
  <c r="DB68" i="26"/>
  <c r="CY68" i="26"/>
  <c r="CV68" i="26"/>
  <c r="CS68" i="26"/>
  <c r="CP68" i="26"/>
  <c r="CM68" i="26"/>
  <c r="CJ68" i="26"/>
  <c r="CG68" i="26"/>
  <c r="CD68" i="26"/>
  <c r="CA68" i="26"/>
  <c r="BX68" i="26"/>
  <c r="BU68" i="26"/>
  <c r="BQ68" i="26"/>
  <c r="BO68" i="26"/>
  <c r="BM68" i="26"/>
  <c r="BJ68" i="26"/>
  <c r="BG68" i="26"/>
  <c r="BD68" i="26"/>
  <c r="BA68" i="26"/>
  <c r="AX68" i="26"/>
  <c r="AU68" i="26"/>
  <c r="AS68" i="26"/>
  <c r="AP68" i="26"/>
  <c r="AR68" i="26" s="1"/>
  <c r="AN68" i="26"/>
  <c r="AK68" i="26"/>
  <c r="AM68" i="26" s="1"/>
  <c r="AI68" i="26"/>
  <c r="AF68" i="26"/>
  <c r="AH68" i="26" s="1"/>
  <c r="AD68" i="26"/>
  <c r="AA68" i="26"/>
  <c r="AC68" i="26" s="1"/>
  <c r="Y68" i="26"/>
  <c r="V68" i="26"/>
  <c r="X68" i="26" s="1"/>
  <c r="R68" i="26"/>
  <c r="P68" i="26"/>
  <c r="Q68" i="26" s="1"/>
  <c r="M68" i="26"/>
  <c r="K68" i="26"/>
  <c r="ED67" i="26"/>
  <c r="DX67" i="26"/>
  <c r="DU67" i="26"/>
  <c r="DR67" i="26"/>
  <c r="DO67" i="26"/>
  <c r="DL67" i="26"/>
  <c r="DJ67" i="26"/>
  <c r="H67" i="26" s="1"/>
  <c r="DH67" i="26"/>
  <c r="DI67" i="26" s="1"/>
  <c r="DE67" i="26"/>
  <c r="DB67" i="26"/>
  <c r="CY67" i="26"/>
  <c r="CV67" i="26"/>
  <c r="CS67" i="26"/>
  <c r="CP67" i="26"/>
  <c r="CM67" i="26"/>
  <c r="CJ67" i="26"/>
  <c r="CG67" i="26"/>
  <c r="CD67" i="26"/>
  <c r="CA67" i="26"/>
  <c r="BX67" i="26"/>
  <c r="BU67" i="26"/>
  <c r="BQ67" i="26"/>
  <c r="BO67" i="26"/>
  <c r="BP67" i="26" s="1"/>
  <c r="BM67" i="26"/>
  <c r="BJ67" i="26"/>
  <c r="BG67" i="26"/>
  <c r="BD67" i="26"/>
  <c r="BA67" i="26"/>
  <c r="AX67" i="26"/>
  <c r="AU67" i="26"/>
  <c r="AS67" i="26"/>
  <c r="AP67" i="26"/>
  <c r="AR67" i="26" s="1"/>
  <c r="AN67" i="26"/>
  <c r="AK67" i="26"/>
  <c r="AM67" i="26" s="1"/>
  <c r="AI67" i="26"/>
  <c r="AF67" i="26"/>
  <c r="AH67" i="26" s="1"/>
  <c r="AD67" i="26"/>
  <c r="AA67" i="26"/>
  <c r="AC67" i="26" s="1"/>
  <c r="Y67" i="26"/>
  <c r="V67" i="26"/>
  <c r="X67" i="26" s="1"/>
  <c r="R67" i="26"/>
  <c r="P67" i="26"/>
  <c r="M67" i="26"/>
  <c r="K67" i="26"/>
  <c r="L67" i="26"/>
  <c r="ED66" i="26"/>
  <c r="EE66" i="26" s="1"/>
  <c r="DX66" i="26"/>
  <c r="DU66" i="26"/>
  <c r="DR66" i="26"/>
  <c r="DO66" i="26"/>
  <c r="DL66" i="26"/>
  <c r="DJ66" i="26"/>
  <c r="H66" i="26" s="1"/>
  <c r="DH66" i="26"/>
  <c r="DI66" i="26" s="1"/>
  <c r="DE66" i="26"/>
  <c r="DB66" i="26"/>
  <c r="CY66" i="26"/>
  <c r="CV66" i="26"/>
  <c r="CS66" i="26"/>
  <c r="CP66" i="26"/>
  <c r="CM66" i="26"/>
  <c r="CJ66" i="26"/>
  <c r="CG66" i="26"/>
  <c r="CD66" i="26"/>
  <c r="CA66" i="26"/>
  <c r="BX66" i="26"/>
  <c r="BU66" i="26"/>
  <c r="BQ66" i="26"/>
  <c r="BO66" i="26"/>
  <c r="BS66" i="26" s="1"/>
  <c r="BM66" i="26"/>
  <c r="BJ66" i="26"/>
  <c r="BG66" i="26"/>
  <c r="BD66" i="26"/>
  <c r="BA66" i="26"/>
  <c r="AX66" i="26"/>
  <c r="AU66" i="26"/>
  <c r="AS66" i="26"/>
  <c r="AP66" i="26"/>
  <c r="AR66" i="26" s="1"/>
  <c r="AN66" i="26"/>
  <c r="AK66" i="26"/>
  <c r="AM66" i="26" s="1"/>
  <c r="AI66" i="26"/>
  <c r="AF66" i="26"/>
  <c r="AH66" i="26" s="1"/>
  <c r="AD66" i="26"/>
  <c r="AA66" i="26"/>
  <c r="AC66" i="26" s="1"/>
  <c r="Y66" i="26"/>
  <c r="V66" i="26"/>
  <c r="X66" i="26" s="1"/>
  <c r="R66" i="26"/>
  <c r="P66" i="26"/>
  <c r="Q66" i="26" s="1"/>
  <c r="M66" i="26"/>
  <c r="K66" i="26"/>
  <c r="ED65" i="26"/>
  <c r="EE65" i="26" s="1"/>
  <c r="DX65" i="26"/>
  <c r="DU65" i="26"/>
  <c r="DR65" i="26"/>
  <c r="DO65" i="26"/>
  <c r="DL65" i="26"/>
  <c r="DJ65" i="26"/>
  <c r="H65" i="26" s="1"/>
  <c r="DH65" i="26"/>
  <c r="DI65" i="26" s="1"/>
  <c r="DE65" i="26"/>
  <c r="DB65" i="26"/>
  <c r="CY65" i="26"/>
  <c r="CV65" i="26"/>
  <c r="CS65" i="26"/>
  <c r="CP65" i="26"/>
  <c r="CM65" i="26"/>
  <c r="CJ65" i="26"/>
  <c r="CG65" i="26"/>
  <c r="CD65" i="26"/>
  <c r="CA65" i="26"/>
  <c r="BX65" i="26"/>
  <c r="BU65" i="26"/>
  <c r="BQ65" i="26"/>
  <c r="BO65" i="26"/>
  <c r="BM65" i="26"/>
  <c r="BJ65" i="26"/>
  <c r="BG65" i="26"/>
  <c r="BD65" i="26"/>
  <c r="BA65" i="26"/>
  <c r="AX65" i="26"/>
  <c r="AU65" i="26"/>
  <c r="AS65" i="26"/>
  <c r="AP65" i="26"/>
  <c r="AR65" i="26" s="1"/>
  <c r="AN65" i="26"/>
  <c r="AK65" i="26"/>
  <c r="AM65" i="26" s="1"/>
  <c r="AI65" i="26"/>
  <c r="AF65" i="26"/>
  <c r="AH65" i="26" s="1"/>
  <c r="AD65" i="26"/>
  <c r="AA65" i="26"/>
  <c r="AC65" i="26"/>
  <c r="Y65" i="26"/>
  <c r="V65" i="26"/>
  <c r="X65" i="26" s="1"/>
  <c r="R65" i="26"/>
  <c r="P65" i="26"/>
  <c r="Q65" i="26" s="1"/>
  <c r="S65" i="26" s="1"/>
  <c r="M65" i="26"/>
  <c r="K65" i="26"/>
  <c r="ED64" i="26"/>
  <c r="DX64" i="26"/>
  <c r="DU64" i="26"/>
  <c r="DR64" i="26"/>
  <c r="DO64" i="26"/>
  <c r="DL64" i="26"/>
  <c r="DJ64" i="26"/>
  <c r="H64" i="26" s="1"/>
  <c r="DH64" i="26"/>
  <c r="DI64" i="26" s="1"/>
  <c r="DE64" i="26"/>
  <c r="DB64" i="26"/>
  <c r="CY64" i="26"/>
  <c r="CV64" i="26"/>
  <c r="CS64" i="26"/>
  <c r="CP64" i="26"/>
  <c r="CM64" i="26"/>
  <c r="CJ64" i="26"/>
  <c r="CG64" i="26"/>
  <c r="CD64" i="26"/>
  <c r="CA64" i="26"/>
  <c r="BX64" i="26"/>
  <c r="BU64" i="26"/>
  <c r="BQ64" i="26"/>
  <c r="BO64" i="26"/>
  <c r="BM64" i="26"/>
  <c r="BJ64" i="26"/>
  <c r="BG64" i="26"/>
  <c r="BD64" i="26"/>
  <c r="BA64" i="26"/>
  <c r="AX64" i="26"/>
  <c r="AU64" i="26"/>
  <c r="AS64" i="26"/>
  <c r="AP64" i="26"/>
  <c r="AR64" i="26" s="1"/>
  <c r="AN64" i="26"/>
  <c r="AK64" i="26"/>
  <c r="AM64" i="26"/>
  <c r="AI64" i="26"/>
  <c r="AF64" i="26"/>
  <c r="AH64" i="26" s="1"/>
  <c r="AD64" i="26"/>
  <c r="AA64" i="26"/>
  <c r="AC64" i="26" s="1"/>
  <c r="Y64" i="26"/>
  <c r="V64" i="26"/>
  <c r="X64" i="26" s="1"/>
  <c r="R64" i="26"/>
  <c r="P64" i="26"/>
  <c r="Q64" i="26"/>
  <c r="M64" i="26"/>
  <c r="K64" i="26"/>
  <c r="ED63" i="26"/>
  <c r="EE63" i="26" s="1"/>
  <c r="DX63" i="26"/>
  <c r="DU63" i="26"/>
  <c r="DR63" i="26"/>
  <c r="DO63" i="26"/>
  <c r="DL63" i="26"/>
  <c r="DJ63" i="26"/>
  <c r="H63" i="26" s="1"/>
  <c r="DH63" i="26"/>
  <c r="DI63" i="26" s="1"/>
  <c r="DE63" i="26"/>
  <c r="DB63" i="26"/>
  <c r="CY63" i="26"/>
  <c r="CV63" i="26"/>
  <c r="CS63" i="26"/>
  <c r="CP63" i="26"/>
  <c r="CM63" i="26"/>
  <c r="CJ63" i="26"/>
  <c r="CG63" i="26"/>
  <c r="CD63" i="26"/>
  <c r="CA63" i="26"/>
  <c r="BX63" i="26"/>
  <c r="BU63" i="26"/>
  <c r="BQ63" i="26"/>
  <c r="BO63" i="26"/>
  <c r="BP63" i="26" s="1"/>
  <c r="BM63" i="26"/>
  <c r="BJ63" i="26"/>
  <c r="BG63" i="26"/>
  <c r="BD63" i="26"/>
  <c r="BA63" i="26"/>
  <c r="AX63" i="26"/>
  <c r="AU63" i="26"/>
  <c r="AS63" i="26"/>
  <c r="AP63" i="26"/>
  <c r="AR63" i="26" s="1"/>
  <c r="AN63" i="26"/>
  <c r="AK63" i="26"/>
  <c r="AM63" i="26" s="1"/>
  <c r="AI63" i="26"/>
  <c r="AF63" i="26"/>
  <c r="AH63" i="26" s="1"/>
  <c r="AD63" i="26"/>
  <c r="AA63" i="26"/>
  <c r="AC63" i="26"/>
  <c r="Y63" i="26"/>
  <c r="V63" i="26"/>
  <c r="X63" i="26" s="1"/>
  <c r="R63" i="26"/>
  <c r="P63" i="26"/>
  <c r="M63" i="26"/>
  <c r="K63" i="26"/>
  <c r="L63" i="26" s="1"/>
  <c r="N63" i="26" s="1"/>
  <c r="ED62" i="26"/>
  <c r="EE62" i="26" s="1"/>
  <c r="DX62" i="26"/>
  <c r="DU62" i="26"/>
  <c r="DR62" i="26"/>
  <c r="DO62" i="26"/>
  <c r="DL62" i="26"/>
  <c r="DJ62" i="26"/>
  <c r="H62" i="26" s="1"/>
  <c r="DH62" i="26"/>
  <c r="DI62" i="26" s="1"/>
  <c r="DE62" i="26"/>
  <c r="DB62" i="26"/>
  <c r="CY62" i="26"/>
  <c r="CV62" i="26"/>
  <c r="CS62" i="26"/>
  <c r="CP62" i="26"/>
  <c r="CM62" i="26"/>
  <c r="CJ62" i="26"/>
  <c r="CG62" i="26"/>
  <c r="CD62" i="26"/>
  <c r="CA62" i="26"/>
  <c r="BX62" i="26"/>
  <c r="BU62" i="26"/>
  <c r="BQ62" i="26"/>
  <c r="BO62" i="26"/>
  <c r="BP62" i="26" s="1"/>
  <c r="BM62" i="26"/>
  <c r="BJ62" i="26"/>
  <c r="BG62" i="26"/>
  <c r="BD62" i="26"/>
  <c r="BA62" i="26"/>
  <c r="AX62" i="26"/>
  <c r="AU62" i="26"/>
  <c r="AS62" i="26"/>
  <c r="AP62" i="26"/>
  <c r="AR62" i="26" s="1"/>
  <c r="AN62" i="26"/>
  <c r="AK62" i="26"/>
  <c r="AM62" i="26" s="1"/>
  <c r="AI62" i="26"/>
  <c r="AF62" i="26"/>
  <c r="AH62" i="26" s="1"/>
  <c r="AD62" i="26"/>
  <c r="AA62" i="26"/>
  <c r="AC62" i="26" s="1"/>
  <c r="Y62" i="26"/>
  <c r="V62" i="26"/>
  <c r="X62" i="26" s="1"/>
  <c r="R62" i="26"/>
  <c r="P62" i="26"/>
  <c r="Q62" i="26" s="1"/>
  <c r="M62" i="26"/>
  <c r="K62" i="26"/>
  <c r="ED61" i="26"/>
  <c r="EE61" i="26" s="1"/>
  <c r="DX61" i="26"/>
  <c r="DU61" i="26"/>
  <c r="DR61" i="26"/>
  <c r="DO61" i="26"/>
  <c r="DL61" i="26"/>
  <c r="DJ61" i="26"/>
  <c r="H61" i="26" s="1"/>
  <c r="DH61" i="26"/>
  <c r="DI61" i="26" s="1"/>
  <c r="DE61" i="26"/>
  <c r="DB61" i="26"/>
  <c r="CY61" i="26"/>
  <c r="CV61" i="26"/>
  <c r="CS61" i="26"/>
  <c r="CP61" i="26"/>
  <c r="CM61" i="26"/>
  <c r="CJ61" i="26"/>
  <c r="CG61" i="26"/>
  <c r="CD61" i="26"/>
  <c r="CA61" i="26"/>
  <c r="BX61" i="26"/>
  <c r="BU61" i="26"/>
  <c r="BQ61" i="26"/>
  <c r="BO61" i="26"/>
  <c r="BP61" i="26" s="1"/>
  <c r="BM61" i="26"/>
  <c r="BJ61" i="26"/>
  <c r="BG61" i="26"/>
  <c r="BD61" i="26"/>
  <c r="BA61" i="26"/>
  <c r="AX61" i="26"/>
  <c r="AU61" i="26"/>
  <c r="AS61" i="26"/>
  <c r="AP61" i="26"/>
  <c r="AR61" i="26" s="1"/>
  <c r="AN61" i="26"/>
  <c r="AK61" i="26"/>
  <c r="AM61" i="26" s="1"/>
  <c r="AI61" i="26"/>
  <c r="AF61" i="26"/>
  <c r="AH61" i="26"/>
  <c r="AD61" i="26"/>
  <c r="AA61" i="26"/>
  <c r="AC61" i="26" s="1"/>
  <c r="Y61" i="26"/>
  <c r="V61" i="26"/>
  <c r="X61" i="26" s="1"/>
  <c r="R61" i="26"/>
  <c r="P61" i="26"/>
  <c r="Q61" i="26" s="1"/>
  <c r="S61" i="26" s="1"/>
  <c r="M61" i="26"/>
  <c r="K61" i="26"/>
  <c r="ED60" i="26"/>
  <c r="EE60" i="26" s="1"/>
  <c r="DX60" i="26"/>
  <c r="DU60" i="26"/>
  <c r="DR60" i="26"/>
  <c r="DO60" i="26"/>
  <c r="DL60" i="26"/>
  <c r="DJ60" i="26"/>
  <c r="H60" i="26" s="1"/>
  <c r="DH60" i="26"/>
  <c r="DI60" i="26" s="1"/>
  <c r="DE60" i="26"/>
  <c r="DB60" i="26"/>
  <c r="CY60" i="26"/>
  <c r="CV60" i="26"/>
  <c r="CS60" i="26"/>
  <c r="CP60" i="26"/>
  <c r="CM60" i="26"/>
  <c r="CJ60" i="26"/>
  <c r="CG60" i="26"/>
  <c r="CD60" i="26"/>
  <c r="CA60" i="26"/>
  <c r="BX60" i="26"/>
  <c r="BU60" i="26"/>
  <c r="BQ60" i="26"/>
  <c r="BO60" i="26"/>
  <c r="BP60" i="26" s="1"/>
  <c r="BM60" i="26"/>
  <c r="BJ60" i="26"/>
  <c r="BG60" i="26"/>
  <c r="BD60" i="26"/>
  <c r="BA60" i="26"/>
  <c r="AX60" i="26"/>
  <c r="AU60" i="26"/>
  <c r="AS60" i="26"/>
  <c r="AP60" i="26"/>
  <c r="AR60" i="26" s="1"/>
  <c r="AN60" i="26"/>
  <c r="AK60" i="26"/>
  <c r="AM60" i="26" s="1"/>
  <c r="AI60" i="26"/>
  <c r="AF60" i="26"/>
  <c r="AH60" i="26" s="1"/>
  <c r="AD60" i="26"/>
  <c r="AA60" i="26"/>
  <c r="AC60" i="26" s="1"/>
  <c r="Y60" i="26"/>
  <c r="V60" i="26"/>
  <c r="X60" i="26" s="1"/>
  <c r="R60" i="26"/>
  <c r="P60" i="26"/>
  <c r="Q60" i="26" s="1"/>
  <c r="M60" i="26"/>
  <c r="K60" i="26"/>
  <c r="L60" i="26" s="1"/>
  <c r="N60" i="26" s="1"/>
  <c r="EE59" i="26"/>
  <c r="DX59" i="26"/>
  <c r="DU59" i="26"/>
  <c r="DR59" i="26"/>
  <c r="DO59" i="26"/>
  <c r="DL59" i="26"/>
  <c r="DJ59" i="26"/>
  <c r="H59" i="26" s="1"/>
  <c r="DE59" i="26"/>
  <c r="DB59" i="26"/>
  <c r="CY59" i="26"/>
  <c r="CV59" i="26"/>
  <c r="CS59" i="26"/>
  <c r="CP59" i="26"/>
  <c r="CM59" i="26"/>
  <c r="CJ59" i="26"/>
  <c r="CG59" i="26"/>
  <c r="CD59" i="26"/>
  <c r="CA59" i="26"/>
  <c r="BX59" i="26"/>
  <c r="BU59" i="26"/>
  <c r="BQ59" i="26"/>
  <c r="BO59" i="26"/>
  <c r="BP59" i="26" s="1"/>
  <c r="BR59" i="26" s="1"/>
  <c r="BM59" i="26"/>
  <c r="BJ59" i="26"/>
  <c r="BG59" i="26"/>
  <c r="BD59" i="26"/>
  <c r="BA59" i="26"/>
  <c r="AX59" i="26"/>
  <c r="AU59" i="26"/>
  <c r="AS59" i="26"/>
  <c r="AP59" i="26"/>
  <c r="AR59" i="26" s="1"/>
  <c r="AN59" i="26"/>
  <c r="AK59" i="26"/>
  <c r="AM59" i="26" s="1"/>
  <c r="AI59" i="26"/>
  <c r="AF59" i="26"/>
  <c r="AH59" i="26" s="1"/>
  <c r="AD59" i="26"/>
  <c r="AA59" i="26"/>
  <c r="AC59" i="26" s="1"/>
  <c r="Y59" i="26"/>
  <c r="V59" i="26"/>
  <c r="X59" i="26" s="1"/>
  <c r="R59" i="26"/>
  <c r="P59" i="26"/>
  <c r="M59" i="26"/>
  <c r="K59" i="26"/>
  <c r="ED58" i="26"/>
  <c r="EE58" i="26" s="1"/>
  <c r="DX58" i="26"/>
  <c r="DU58" i="26"/>
  <c r="DR58" i="26"/>
  <c r="DO58" i="26"/>
  <c r="DL58" i="26"/>
  <c r="DJ58" i="26"/>
  <c r="H58" i="26" s="1"/>
  <c r="DH58" i="26"/>
  <c r="DE58" i="26"/>
  <c r="DB58" i="26"/>
  <c r="CY58" i="26"/>
  <c r="CV58" i="26"/>
  <c r="CS58" i="26"/>
  <c r="CP58" i="26"/>
  <c r="CM58" i="26"/>
  <c r="CJ58" i="26"/>
  <c r="CG58" i="26"/>
  <c r="CD58" i="26"/>
  <c r="CA58" i="26"/>
  <c r="BX58" i="26"/>
  <c r="BU58" i="26"/>
  <c r="BQ58" i="26"/>
  <c r="BO58" i="26"/>
  <c r="BP58" i="26" s="1"/>
  <c r="BM58" i="26"/>
  <c r="BJ58" i="26"/>
  <c r="BG58" i="26"/>
  <c r="BD58" i="26"/>
  <c r="BA58" i="26"/>
  <c r="AX58" i="26"/>
  <c r="AU58" i="26"/>
  <c r="AS58" i="26"/>
  <c r="AP58" i="26"/>
  <c r="AR58" i="26" s="1"/>
  <c r="AN58" i="26"/>
  <c r="AK58" i="26"/>
  <c r="AM58" i="26" s="1"/>
  <c r="AI58" i="26"/>
  <c r="AF58" i="26"/>
  <c r="AH58" i="26" s="1"/>
  <c r="AD58" i="26"/>
  <c r="AA58" i="26"/>
  <c r="AC58" i="26" s="1"/>
  <c r="Y58" i="26"/>
  <c r="V58" i="26"/>
  <c r="X58" i="26" s="1"/>
  <c r="R58" i="26"/>
  <c r="P58" i="26"/>
  <c r="Q58" i="26" s="1"/>
  <c r="M58" i="26"/>
  <c r="K58" i="26"/>
  <c r="L58" i="26" s="1"/>
  <c r="N58" i="26" s="1"/>
  <c r="ED57" i="26"/>
  <c r="EE57" i="26" s="1"/>
  <c r="DX57" i="26"/>
  <c r="DU57" i="26"/>
  <c r="DR57" i="26"/>
  <c r="DO57" i="26"/>
  <c r="DL57" i="26"/>
  <c r="DJ57" i="26"/>
  <c r="H57" i="26" s="1"/>
  <c r="DH57" i="26"/>
  <c r="DE57" i="26"/>
  <c r="DB57" i="26"/>
  <c r="CY57" i="26"/>
  <c r="CV57" i="26"/>
  <c r="CS57" i="26"/>
  <c r="CP57" i="26"/>
  <c r="CM57" i="26"/>
  <c r="CJ57" i="26"/>
  <c r="CG57" i="26"/>
  <c r="CD57" i="26"/>
  <c r="CA57" i="26"/>
  <c r="BX57" i="26"/>
  <c r="BU57" i="26"/>
  <c r="BQ57" i="26"/>
  <c r="BO57" i="26"/>
  <c r="BP57" i="26" s="1"/>
  <c r="BM57" i="26"/>
  <c r="BJ57" i="26"/>
  <c r="BG57" i="26"/>
  <c r="BD57" i="26"/>
  <c r="BA57" i="26"/>
  <c r="AX57" i="26"/>
  <c r="AU57" i="26"/>
  <c r="AS57" i="26"/>
  <c r="AP57" i="26"/>
  <c r="AR57" i="26"/>
  <c r="AN57" i="26"/>
  <c r="AK57" i="26"/>
  <c r="AM57" i="26" s="1"/>
  <c r="AI57" i="26"/>
  <c r="AF57" i="26"/>
  <c r="AH57" i="26" s="1"/>
  <c r="AD57" i="26"/>
  <c r="AA57" i="26"/>
  <c r="AC57" i="26" s="1"/>
  <c r="Y57" i="26"/>
  <c r="V57" i="26"/>
  <c r="X57" i="26" s="1"/>
  <c r="R57" i="26"/>
  <c r="S57" i="26" s="1"/>
  <c r="P57" i="26"/>
  <c r="M57" i="26"/>
  <c r="K57" i="26"/>
  <c r="L57" i="26" s="1"/>
  <c r="ED56" i="26"/>
  <c r="DX56" i="26"/>
  <c r="DU56" i="26"/>
  <c r="DR56" i="26"/>
  <c r="DO56" i="26"/>
  <c r="DL56" i="26"/>
  <c r="DJ56" i="26"/>
  <c r="H56" i="26" s="1"/>
  <c r="DH56" i="26"/>
  <c r="DI56" i="26" s="1"/>
  <c r="DE56" i="26"/>
  <c r="DB56" i="26"/>
  <c r="CY56" i="26"/>
  <c r="CV56" i="26"/>
  <c r="CS56" i="26"/>
  <c r="CP56" i="26"/>
  <c r="CM56" i="26"/>
  <c r="CJ56" i="26"/>
  <c r="CG56" i="26"/>
  <c r="CD56" i="26"/>
  <c r="CA56" i="26"/>
  <c r="BX56" i="26"/>
  <c r="BU56" i="26"/>
  <c r="BQ56" i="26"/>
  <c r="BO56" i="26"/>
  <c r="BM56" i="26"/>
  <c r="BJ56" i="26"/>
  <c r="BG56" i="26"/>
  <c r="BD56" i="26"/>
  <c r="BA56" i="26"/>
  <c r="AX56" i="26"/>
  <c r="AU56" i="26"/>
  <c r="AS56" i="26"/>
  <c r="AP56" i="26"/>
  <c r="AR56" i="26" s="1"/>
  <c r="AN56" i="26"/>
  <c r="AK56" i="26"/>
  <c r="AM56" i="26" s="1"/>
  <c r="AI56" i="26"/>
  <c r="AF56" i="26"/>
  <c r="AH56" i="26" s="1"/>
  <c r="AD56" i="26"/>
  <c r="AA56" i="26"/>
  <c r="AC56" i="26" s="1"/>
  <c r="Y56" i="26"/>
  <c r="V56" i="26"/>
  <c r="X56" i="26" s="1"/>
  <c r="R56" i="26"/>
  <c r="P56" i="26"/>
  <c r="Q56" i="26" s="1"/>
  <c r="M56" i="26"/>
  <c r="K56" i="26"/>
  <c r="L56" i="26" s="1"/>
  <c r="ED55" i="26"/>
  <c r="DX55" i="26"/>
  <c r="DU55" i="26"/>
  <c r="DR55" i="26"/>
  <c r="DO55" i="26"/>
  <c r="DL55" i="26"/>
  <c r="DJ55" i="26"/>
  <c r="H55" i="26" s="1"/>
  <c r="DH55" i="26"/>
  <c r="DI55" i="26" s="1"/>
  <c r="DE55" i="26"/>
  <c r="DB55" i="26"/>
  <c r="CY55" i="26"/>
  <c r="CV55" i="26"/>
  <c r="CS55" i="26"/>
  <c r="CP55" i="26"/>
  <c r="CM55" i="26"/>
  <c r="CJ55" i="26"/>
  <c r="CG55" i="26"/>
  <c r="CD55" i="26"/>
  <c r="CA55" i="26"/>
  <c r="BX55" i="26"/>
  <c r="BU55" i="26"/>
  <c r="BQ55" i="26"/>
  <c r="BO55" i="26"/>
  <c r="BP55" i="26" s="1"/>
  <c r="BM55" i="26"/>
  <c r="BJ55" i="26"/>
  <c r="BG55" i="26"/>
  <c r="BD55" i="26"/>
  <c r="BA55" i="26"/>
  <c r="AX55" i="26"/>
  <c r="AU55" i="26"/>
  <c r="AS55" i="26"/>
  <c r="AP55" i="26"/>
  <c r="AR55" i="26" s="1"/>
  <c r="AN55" i="26"/>
  <c r="AK55" i="26"/>
  <c r="AM55" i="26" s="1"/>
  <c r="AI55" i="26"/>
  <c r="AF55" i="26"/>
  <c r="AH55" i="26"/>
  <c r="AD55" i="26"/>
  <c r="AA55" i="26"/>
  <c r="AC55" i="26" s="1"/>
  <c r="Y55" i="26"/>
  <c r="V55" i="26"/>
  <c r="X55" i="26" s="1"/>
  <c r="R55" i="26"/>
  <c r="P55" i="26"/>
  <c r="Q55" i="26" s="1"/>
  <c r="M55" i="26"/>
  <c r="K55" i="26"/>
  <c r="L55" i="26" s="1"/>
  <c r="ED54" i="26"/>
  <c r="EE54" i="26" s="1"/>
  <c r="DX54" i="26"/>
  <c r="DU54" i="26"/>
  <c r="DR54" i="26"/>
  <c r="DO54" i="26"/>
  <c r="DL54" i="26"/>
  <c r="DJ54" i="26"/>
  <c r="H54" i="26" s="1"/>
  <c r="DH54" i="26"/>
  <c r="DE54" i="26"/>
  <c r="DB54" i="26"/>
  <c r="CY54" i="26"/>
  <c r="CV54" i="26"/>
  <c r="CS54" i="26"/>
  <c r="CP54" i="26"/>
  <c r="CM54" i="26"/>
  <c r="CJ54" i="26"/>
  <c r="CG54" i="26"/>
  <c r="CD54" i="26"/>
  <c r="CA54" i="26"/>
  <c r="BX54" i="26"/>
  <c r="BU54" i="26"/>
  <c r="BQ54" i="26"/>
  <c r="BO54" i="26"/>
  <c r="BP54" i="26" s="1"/>
  <c r="BM54" i="26"/>
  <c r="BJ54" i="26"/>
  <c r="BG54" i="26"/>
  <c r="BD54" i="26"/>
  <c r="BA54" i="26"/>
  <c r="AX54" i="26"/>
  <c r="AU54" i="26"/>
  <c r="AS54" i="26"/>
  <c r="AP54" i="26"/>
  <c r="AR54" i="26" s="1"/>
  <c r="AN54" i="26"/>
  <c r="AK54" i="26"/>
  <c r="AM54" i="26" s="1"/>
  <c r="AI54" i="26"/>
  <c r="AF54" i="26"/>
  <c r="AH54" i="26" s="1"/>
  <c r="AD54" i="26"/>
  <c r="AA54" i="26"/>
  <c r="AC54" i="26" s="1"/>
  <c r="Y54" i="26"/>
  <c r="V54" i="26"/>
  <c r="X54" i="26" s="1"/>
  <c r="R54" i="26"/>
  <c r="P54" i="26"/>
  <c r="Q54" i="26" s="1"/>
  <c r="M54" i="26"/>
  <c r="K54" i="26"/>
  <c r="L54" i="26"/>
  <c r="ED53" i="26"/>
  <c r="EE53" i="26" s="1"/>
  <c r="DX53" i="26"/>
  <c r="DU53" i="26"/>
  <c r="DR53" i="26"/>
  <c r="DO53" i="26"/>
  <c r="DL53" i="26"/>
  <c r="DJ53" i="26"/>
  <c r="H53" i="26" s="1"/>
  <c r="DH53" i="26"/>
  <c r="DE53" i="26"/>
  <c r="DB53" i="26"/>
  <c r="CY53" i="26"/>
  <c r="CV53" i="26"/>
  <c r="CS53" i="26"/>
  <c r="CP53" i="26"/>
  <c r="CM53" i="26"/>
  <c r="CJ53" i="26"/>
  <c r="CG53" i="26"/>
  <c r="CD53" i="26"/>
  <c r="CA53" i="26"/>
  <c r="BX53" i="26"/>
  <c r="BU53" i="26"/>
  <c r="BQ53" i="26"/>
  <c r="BO53" i="26"/>
  <c r="BP53" i="26" s="1"/>
  <c r="BM53" i="26"/>
  <c r="BJ53" i="26"/>
  <c r="BG53" i="26"/>
  <c r="BD53" i="26"/>
  <c r="BA53" i="26"/>
  <c r="AX53" i="26"/>
  <c r="AU53" i="26"/>
  <c r="AS53" i="26"/>
  <c r="AP53" i="26"/>
  <c r="AR53" i="26" s="1"/>
  <c r="AN53" i="26"/>
  <c r="AK53" i="26"/>
  <c r="AM53" i="26" s="1"/>
  <c r="AI53" i="26"/>
  <c r="AF53" i="26"/>
  <c r="AH53" i="26" s="1"/>
  <c r="AD53" i="26"/>
  <c r="AA53" i="26"/>
  <c r="AC53" i="26"/>
  <c r="Y53" i="26"/>
  <c r="V53" i="26"/>
  <c r="X53" i="26" s="1"/>
  <c r="R53" i="26"/>
  <c r="P53" i="26"/>
  <c r="M53" i="26"/>
  <c r="K53" i="26"/>
  <c r="ED52" i="26"/>
  <c r="EE52" i="26" s="1"/>
  <c r="DX52" i="26"/>
  <c r="DU52" i="26"/>
  <c r="DR52" i="26"/>
  <c r="DO52" i="26"/>
  <c r="DL52" i="26"/>
  <c r="DJ52" i="26"/>
  <c r="H52" i="26" s="1"/>
  <c r="DH52" i="26"/>
  <c r="DI52" i="26" s="1"/>
  <c r="DE52" i="26"/>
  <c r="DB52" i="26"/>
  <c r="CY52" i="26"/>
  <c r="CV52" i="26"/>
  <c r="CS52" i="26"/>
  <c r="CP52" i="26"/>
  <c r="CM52" i="26"/>
  <c r="CJ52" i="26"/>
  <c r="CG52" i="26"/>
  <c r="CD52" i="26"/>
  <c r="CA52" i="26"/>
  <c r="BX52" i="26"/>
  <c r="BU52" i="26"/>
  <c r="BQ52" i="26"/>
  <c r="BO52" i="26"/>
  <c r="BM52" i="26"/>
  <c r="BJ52" i="26"/>
  <c r="BG52" i="26"/>
  <c r="BD52" i="26"/>
  <c r="BA52" i="26"/>
  <c r="AX52" i="26"/>
  <c r="AU52" i="26"/>
  <c r="AS52" i="26"/>
  <c r="AP52" i="26"/>
  <c r="AR52" i="26" s="1"/>
  <c r="AN52" i="26"/>
  <c r="AK52" i="26"/>
  <c r="AM52" i="26" s="1"/>
  <c r="AI52" i="26"/>
  <c r="AF52" i="26"/>
  <c r="AH52" i="26" s="1"/>
  <c r="AD52" i="26"/>
  <c r="AA52" i="26"/>
  <c r="AC52" i="26" s="1"/>
  <c r="Y52" i="26"/>
  <c r="V52" i="26"/>
  <c r="X52" i="26" s="1"/>
  <c r="R52" i="26"/>
  <c r="P52" i="26"/>
  <c r="M52" i="26"/>
  <c r="K52" i="26"/>
  <c r="ED51" i="26"/>
  <c r="EE51" i="26" s="1"/>
  <c r="DX51" i="26"/>
  <c r="DU51" i="26"/>
  <c r="DR51" i="26"/>
  <c r="DO51" i="26"/>
  <c r="DL51" i="26"/>
  <c r="DJ51" i="26"/>
  <c r="H51" i="26" s="1"/>
  <c r="DH51" i="26"/>
  <c r="DE51" i="26"/>
  <c r="DB51" i="26"/>
  <c r="CY51" i="26"/>
  <c r="CV51" i="26"/>
  <c r="CS51" i="26"/>
  <c r="CP51" i="26"/>
  <c r="CM51" i="26"/>
  <c r="CJ51" i="26"/>
  <c r="CG51" i="26"/>
  <c r="CD51" i="26"/>
  <c r="CA51" i="26"/>
  <c r="BX51" i="26"/>
  <c r="BU51" i="26"/>
  <c r="BQ51" i="26"/>
  <c r="BO51" i="26"/>
  <c r="BM51" i="26"/>
  <c r="BJ51" i="26"/>
  <c r="BG51" i="26"/>
  <c r="BD51" i="26"/>
  <c r="BA51" i="26"/>
  <c r="AX51" i="26"/>
  <c r="AU51" i="26"/>
  <c r="AS51" i="26"/>
  <c r="AP51" i="26"/>
  <c r="AR51" i="26" s="1"/>
  <c r="AN51" i="26"/>
  <c r="AK51" i="26"/>
  <c r="AM51" i="26" s="1"/>
  <c r="AI51" i="26"/>
  <c r="AF51" i="26"/>
  <c r="AH51" i="26" s="1"/>
  <c r="AD51" i="26"/>
  <c r="AA51" i="26"/>
  <c r="AC51" i="26" s="1"/>
  <c r="Y51" i="26"/>
  <c r="V51" i="26"/>
  <c r="X51" i="26"/>
  <c r="R51" i="26"/>
  <c r="P51" i="26"/>
  <c r="Q51" i="26" s="1"/>
  <c r="S51" i="26" s="1"/>
  <c r="M51" i="26"/>
  <c r="K51" i="26"/>
  <c r="L51" i="26" s="1"/>
  <c r="ED50" i="26"/>
  <c r="EE50" i="26" s="1"/>
  <c r="DX50" i="26"/>
  <c r="DU50" i="26"/>
  <c r="DR50" i="26"/>
  <c r="DO50" i="26"/>
  <c r="DL50" i="26"/>
  <c r="DJ50" i="26"/>
  <c r="H50" i="26" s="1"/>
  <c r="DH50" i="26"/>
  <c r="DE50" i="26"/>
  <c r="DB50" i="26"/>
  <c r="CY50" i="26"/>
  <c r="CV50" i="26"/>
  <c r="CS50" i="26"/>
  <c r="CP50" i="26"/>
  <c r="CM50" i="26"/>
  <c r="CJ50" i="26"/>
  <c r="CG50" i="26"/>
  <c r="CD50" i="26"/>
  <c r="CA50" i="26"/>
  <c r="BX50" i="26"/>
  <c r="BU50" i="26"/>
  <c r="BQ50" i="26"/>
  <c r="BS50" i="26" s="1"/>
  <c r="BO50" i="26"/>
  <c r="BP50" i="26" s="1"/>
  <c r="BM50" i="26"/>
  <c r="BJ50" i="26"/>
  <c r="BG50" i="26"/>
  <c r="BD50" i="26"/>
  <c r="BA50" i="26"/>
  <c r="AX50" i="26"/>
  <c r="AU50" i="26"/>
  <c r="AS50" i="26"/>
  <c r="AP50" i="26"/>
  <c r="AR50" i="26" s="1"/>
  <c r="AN50" i="26"/>
  <c r="AK50" i="26"/>
  <c r="AM50" i="26" s="1"/>
  <c r="AI50" i="26"/>
  <c r="AF50" i="26"/>
  <c r="AH50" i="26" s="1"/>
  <c r="AD50" i="26"/>
  <c r="AA50" i="26"/>
  <c r="AC50" i="26" s="1"/>
  <c r="Y50" i="26"/>
  <c r="V50" i="26"/>
  <c r="X50" i="26" s="1"/>
  <c r="R50" i="26"/>
  <c r="P50" i="26"/>
  <c r="Q50" i="26"/>
  <c r="S50" i="26" s="1"/>
  <c r="M50" i="26"/>
  <c r="K50" i="26"/>
  <c r="L50" i="26" s="1"/>
  <c r="ED49" i="26"/>
  <c r="EE49" i="26" s="1"/>
  <c r="DX49" i="26"/>
  <c r="DU49" i="26"/>
  <c r="DR49" i="26"/>
  <c r="DO49" i="26"/>
  <c r="DL49" i="26"/>
  <c r="DJ49" i="26"/>
  <c r="H49" i="26" s="1"/>
  <c r="DH49" i="26"/>
  <c r="DE49" i="26"/>
  <c r="DB49" i="26"/>
  <c r="CY49" i="26"/>
  <c r="CV49" i="26"/>
  <c r="CS49" i="26"/>
  <c r="CP49" i="26"/>
  <c r="CM49" i="26"/>
  <c r="CJ49" i="26"/>
  <c r="CG49" i="26"/>
  <c r="CD49" i="26"/>
  <c r="CA49" i="26"/>
  <c r="BX49" i="26"/>
  <c r="BU49" i="26"/>
  <c r="BQ49" i="26"/>
  <c r="BO49" i="26"/>
  <c r="BP49" i="26"/>
  <c r="BM49" i="26"/>
  <c r="BJ49" i="26"/>
  <c r="BG49" i="26"/>
  <c r="BD49" i="26"/>
  <c r="BA49" i="26"/>
  <c r="AX49" i="26"/>
  <c r="AU49" i="26"/>
  <c r="AS49" i="26"/>
  <c r="AP49" i="26"/>
  <c r="AR49" i="26" s="1"/>
  <c r="AN49" i="26"/>
  <c r="AK49" i="26"/>
  <c r="AM49" i="26" s="1"/>
  <c r="AI49" i="26"/>
  <c r="AF49" i="26"/>
  <c r="AH49" i="26" s="1"/>
  <c r="AD49" i="26"/>
  <c r="AA49" i="26"/>
  <c r="AC49" i="26" s="1"/>
  <c r="Y49" i="26"/>
  <c r="V49" i="26"/>
  <c r="X49" i="26" s="1"/>
  <c r="R49" i="26"/>
  <c r="P49" i="26"/>
  <c r="M49" i="26"/>
  <c r="K49" i="26"/>
  <c r="L49" i="26" s="1"/>
  <c r="ED48" i="26"/>
  <c r="DX48" i="26"/>
  <c r="DU48" i="26"/>
  <c r="DR48" i="26"/>
  <c r="DO48" i="26"/>
  <c r="DL48" i="26"/>
  <c r="DJ48" i="26"/>
  <c r="H48" i="26" s="1"/>
  <c r="DH48" i="26"/>
  <c r="DE48" i="26"/>
  <c r="DB48" i="26"/>
  <c r="CY48" i="26"/>
  <c r="CV48" i="26"/>
  <c r="CS48" i="26"/>
  <c r="CP48" i="26"/>
  <c r="CM48" i="26"/>
  <c r="CJ48" i="26"/>
  <c r="CG48" i="26"/>
  <c r="CD48" i="26"/>
  <c r="CA48" i="26"/>
  <c r="BX48" i="26"/>
  <c r="BU48" i="26"/>
  <c r="BQ48" i="26"/>
  <c r="BO48" i="26"/>
  <c r="BM48" i="26"/>
  <c r="BJ48" i="26"/>
  <c r="BG48" i="26"/>
  <c r="BD48" i="26"/>
  <c r="BA48" i="26"/>
  <c r="AX48" i="26"/>
  <c r="AU48" i="26"/>
  <c r="AS48" i="26"/>
  <c r="AP48" i="26"/>
  <c r="AR48" i="26" s="1"/>
  <c r="AN48" i="26"/>
  <c r="AK48" i="26"/>
  <c r="AM48" i="26" s="1"/>
  <c r="AI48" i="26"/>
  <c r="AF48" i="26"/>
  <c r="AH48" i="26" s="1"/>
  <c r="AD48" i="26"/>
  <c r="AA48" i="26"/>
  <c r="AC48" i="26" s="1"/>
  <c r="Y48" i="26"/>
  <c r="V48" i="26"/>
  <c r="X48" i="26" s="1"/>
  <c r="R48" i="26"/>
  <c r="P48" i="26"/>
  <c r="Q48" i="26" s="1"/>
  <c r="M48" i="26"/>
  <c r="K48" i="26"/>
  <c r="ED47" i="26"/>
  <c r="EE47" i="26" s="1"/>
  <c r="DX47" i="26"/>
  <c r="DU47" i="26"/>
  <c r="DR47" i="26"/>
  <c r="DO47" i="26"/>
  <c r="DL47" i="26"/>
  <c r="DJ47" i="26"/>
  <c r="H47" i="26" s="1"/>
  <c r="DE47" i="26"/>
  <c r="DB47" i="26"/>
  <c r="CY47" i="26"/>
  <c r="CV47" i="26"/>
  <c r="CS47" i="26"/>
  <c r="CP47" i="26"/>
  <c r="CM47" i="26"/>
  <c r="CJ47" i="26"/>
  <c r="CG47" i="26"/>
  <c r="CD47" i="26"/>
  <c r="CA47" i="26"/>
  <c r="BX47" i="26"/>
  <c r="BU47" i="26"/>
  <c r="BQ47" i="26"/>
  <c r="BO47" i="26"/>
  <c r="BP47" i="26" s="1"/>
  <c r="BM47" i="26"/>
  <c r="BJ47" i="26"/>
  <c r="BG47" i="26"/>
  <c r="BD47" i="26"/>
  <c r="BA47" i="26"/>
  <c r="AX47" i="26"/>
  <c r="AU47" i="26"/>
  <c r="AS47" i="26"/>
  <c r="AP47" i="26"/>
  <c r="AR47" i="26" s="1"/>
  <c r="AN47" i="26"/>
  <c r="AK47" i="26"/>
  <c r="AM47" i="26" s="1"/>
  <c r="AI47" i="26"/>
  <c r="AF47" i="26"/>
  <c r="AH47" i="26" s="1"/>
  <c r="AD47" i="26"/>
  <c r="AA47" i="26"/>
  <c r="AC47" i="26" s="1"/>
  <c r="Y47" i="26"/>
  <c r="V47" i="26"/>
  <c r="X47" i="26" s="1"/>
  <c r="R47" i="26"/>
  <c r="P47" i="26"/>
  <c r="Q47" i="26" s="1"/>
  <c r="M47" i="26"/>
  <c r="O47" i="26" s="1"/>
  <c r="K47" i="26"/>
  <c r="L47" i="26" s="1"/>
  <c r="ED46" i="26"/>
  <c r="EE46" i="26" s="1"/>
  <c r="DX46" i="26"/>
  <c r="DU46" i="26"/>
  <c r="DR46" i="26"/>
  <c r="DO46" i="26"/>
  <c r="DL46" i="26"/>
  <c r="DJ46" i="26"/>
  <c r="H46" i="26" s="1"/>
  <c r="DH46" i="26"/>
  <c r="DI46" i="26" s="1"/>
  <c r="DE46" i="26"/>
  <c r="DB46" i="26"/>
  <c r="CY46" i="26"/>
  <c r="CV46" i="26"/>
  <c r="CS46" i="26"/>
  <c r="CP46" i="26"/>
  <c r="CM46" i="26"/>
  <c r="CJ46" i="26"/>
  <c r="CG46" i="26"/>
  <c r="CD46" i="26"/>
  <c r="CA46" i="26"/>
  <c r="BX46" i="26"/>
  <c r="BU46" i="26"/>
  <c r="BQ46" i="26"/>
  <c r="BO46" i="26"/>
  <c r="BP46" i="26" s="1"/>
  <c r="BM46" i="26"/>
  <c r="BJ46" i="26"/>
  <c r="BG46" i="26"/>
  <c r="BD46" i="26"/>
  <c r="BA46" i="26"/>
  <c r="AX46" i="26"/>
  <c r="AU46" i="26"/>
  <c r="AS46" i="26"/>
  <c r="AP46" i="26"/>
  <c r="AR46" i="26" s="1"/>
  <c r="AN46" i="26"/>
  <c r="AK46" i="26"/>
  <c r="AM46" i="26" s="1"/>
  <c r="AI46" i="26"/>
  <c r="AF46" i="26"/>
  <c r="AH46" i="26" s="1"/>
  <c r="AD46" i="26"/>
  <c r="AA46" i="26"/>
  <c r="AC46" i="26" s="1"/>
  <c r="Y46" i="26"/>
  <c r="V46" i="26"/>
  <c r="X46" i="26" s="1"/>
  <c r="R46" i="26"/>
  <c r="P46" i="26"/>
  <c r="Q46" i="26" s="1"/>
  <c r="M46" i="26"/>
  <c r="K46" i="26"/>
  <c r="L46" i="26" s="1"/>
  <c r="ED45" i="26"/>
  <c r="EE45" i="26" s="1"/>
  <c r="DX45" i="26"/>
  <c r="DU45" i="26"/>
  <c r="DR45" i="26"/>
  <c r="DO45" i="26"/>
  <c r="DL45" i="26"/>
  <c r="DJ45" i="26"/>
  <c r="H45" i="26" s="1"/>
  <c r="DH45" i="26"/>
  <c r="DE45" i="26"/>
  <c r="DB45" i="26"/>
  <c r="CY45" i="26"/>
  <c r="CV45" i="26"/>
  <c r="CS45" i="26"/>
  <c r="CP45" i="26"/>
  <c r="CM45" i="26"/>
  <c r="CJ45" i="26"/>
  <c r="CG45" i="26"/>
  <c r="CD45" i="26"/>
  <c r="CA45" i="26"/>
  <c r="BX45" i="26"/>
  <c r="BU45" i="26"/>
  <c r="BQ45" i="26"/>
  <c r="BO45" i="26"/>
  <c r="BP45" i="26" s="1"/>
  <c r="BM45" i="26"/>
  <c r="BJ45" i="26"/>
  <c r="BG45" i="26"/>
  <c r="BD45" i="26"/>
  <c r="BA45" i="26"/>
  <c r="AX45" i="26"/>
  <c r="AU45" i="26"/>
  <c r="AS45" i="26"/>
  <c r="AP45" i="26"/>
  <c r="AR45" i="26" s="1"/>
  <c r="AN45" i="26"/>
  <c r="AK45" i="26"/>
  <c r="AM45" i="26" s="1"/>
  <c r="AI45" i="26"/>
  <c r="AF45" i="26"/>
  <c r="AH45" i="26" s="1"/>
  <c r="AD45" i="26"/>
  <c r="AA45" i="26"/>
  <c r="AC45" i="26"/>
  <c r="Y45" i="26"/>
  <c r="V45" i="26"/>
  <c r="X45" i="26" s="1"/>
  <c r="R45" i="26"/>
  <c r="P45" i="26"/>
  <c r="M45" i="26"/>
  <c r="K45" i="26"/>
  <c r="L45" i="26" s="1"/>
  <c r="N45" i="26" s="1"/>
  <c r="ED44" i="26"/>
  <c r="EE44" i="26" s="1"/>
  <c r="DX44" i="26"/>
  <c r="DU44" i="26"/>
  <c r="DR44" i="26"/>
  <c r="DO44" i="26"/>
  <c r="DL44" i="26"/>
  <c r="DJ44" i="26"/>
  <c r="H44" i="26" s="1"/>
  <c r="DH44" i="26"/>
  <c r="DI44" i="26" s="1"/>
  <c r="DE44" i="26"/>
  <c r="DB44" i="26"/>
  <c r="CY44" i="26"/>
  <c r="CV44" i="26"/>
  <c r="CS44" i="26"/>
  <c r="CP44" i="26"/>
  <c r="CM44" i="26"/>
  <c r="CJ44" i="26"/>
  <c r="CG44" i="26"/>
  <c r="CD44" i="26"/>
  <c r="CA44" i="26"/>
  <c r="BX44" i="26"/>
  <c r="BU44" i="26"/>
  <c r="BQ44" i="26"/>
  <c r="BO44" i="26"/>
  <c r="BP44" i="26" s="1"/>
  <c r="BM44" i="26"/>
  <c r="BJ44" i="26"/>
  <c r="BG44" i="26"/>
  <c r="BD44" i="26"/>
  <c r="BA44" i="26"/>
  <c r="AX44" i="26"/>
  <c r="AU44" i="26"/>
  <c r="AS44" i="26"/>
  <c r="AP44" i="26"/>
  <c r="AR44" i="26" s="1"/>
  <c r="AN44" i="26"/>
  <c r="AK44" i="26"/>
  <c r="AM44" i="26" s="1"/>
  <c r="AI44" i="26"/>
  <c r="AF44" i="26"/>
  <c r="AH44" i="26" s="1"/>
  <c r="AD44" i="26"/>
  <c r="AA44" i="26"/>
  <c r="AC44" i="26" s="1"/>
  <c r="Y44" i="26"/>
  <c r="V44" i="26"/>
  <c r="X44" i="26" s="1"/>
  <c r="R44" i="26"/>
  <c r="P44" i="26"/>
  <c r="M44" i="26"/>
  <c r="K44" i="26"/>
  <c r="L44" i="26" s="1"/>
  <c r="ED43" i="26"/>
  <c r="EE43" i="26" s="1"/>
  <c r="DX43" i="26"/>
  <c r="DU43" i="26"/>
  <c r="DR43" i="26"/>
  <c r="DO43" i="26"/>
  <c r="DL43" i="26"/>
  <c r="DJ43" i="26"/>
  <c r="H43" i="26" s="1"/>
  <c r="DH43" i="26"/>
  <c r="DI43" i="26" s="1"/>
  <c r="DE43" i="26"/>
  <c r="DB43" i="26"/>
  <c r="CY43" i="26"/>
  <c r="CV43" i="26"/>
  <c r="CS43" i="26"/>
  <c r="CP43" i="26"/>
  <c r="CM43" i="26"/>
  <c r="CJ43" i="26"/>
  <c r="CG43" i="26"/>
  <c r="CD43" i="26"/>
  <c r="CA43" i="26"/>
  <c r="BX43" i="26"/>
  <c r="BU43" i="26"/>
  <c r="BQ43" i="26"/>
  <c r="BO43" i="26"/>
  <c r="BP43" i="26" s="1"/>
  <c r="BM43" i="26"/>
  <c r="BJ43" i="26"/>
  <c r="BG43" i="26"/>
  <c r="BD43" i="26"/>
  <c r="BA43" i="26"/>
  <c r="AX43" i="26"/>
  <c r="AU43" i="26"/>
  <c r="AS43" i="26"/>
  <c r="AP43" i="26"/>
  <c r="AR43" i="26" s="1"/>
  <c r="AN43" i="26"/>
  <c r="AK43" i="26"/>
  <c r="AM43" i="26" s="1"/>
  <c r="AI43" i="26"/>
  <c r="AF43" i="26"/>
  <c r="AH43" i="26" s="1"/>
  <c r="AD43" i="26"/>
  <c r="AA43" i="26"/>
  <c r="AC43" i="26" s="1"/>
  <c r="Y43" i="26"/>
  <c r="V43" i="26"/>
  <c r="X43" i="26" s="1"/>
  <c r="R43" i="26"/>
  <c r="P43" i="26"/>
  <c r="M43" i="26"/>
  <c r="K43" i="26"/>
  <c r="ED42" i="26"/>
  <c r="EE42" i="26" s="1"/>
  <c r="DX42" i="26"/>
  <c r="DU42" i="26"/>
  <c r="DR42" i="26"/>
  <c r="DO42" i="26"/>
  <c r="DL42" i="26"/>
  <c r="DJ42" i="26"/>
  <c r="H42" i="26" s="1"/>
  <c r="DH42" i="26"/>
  <c r="DE42" i="26"/>
  <c r="DB42" i="26"/>
  <c r="CY42" i="26"/>
  <c r="CV42" i="26"/>
  <c r="CS42" i="26"/>
  <c r="CP42" i="26"/>
  <c r="CM42" i="26"/>
  <c r="CJ42" i="26"/>
  <c r="CG42" i="26"/>
  <c r="CD42" i="26"/>
  <c r="CA42" i="26"/>
  <c r="BX42" i="26"/>
  <c r="BU42" i="26"/>
  <c r="BQ42" i="26"/>
  <c r="BO42" i="26"/>
  <c r="BM42" i="26"/>
  <c r="BJ42" i="26"/>
  <c r="BG42" i="26"/>
  <c r="BD42" i="26"/>
  <c r="BA42" i="26"/>
  <c r="AX42" i="26"/>
  <c r="AU42" i="26"/>
  <c r="AS42" i="26"/>
  <c r="AP42" i="26"/>
  <c r="AR42" i="26" s="1"/>
  <c r="AN42" i="26"/>
  <c r="AK42" i="26"/>
  <c r="AM42" i="26" s="1"/>
  <c r="AI42" i="26"/>
  <c r="AF42" i="26"/>
  <c r="AH42" i="26" s="1"/>
  <c r="AD42" i="26"/>
  <c r="AA42" i="26"/>
  <c r="AC42" i="26" s="1"/>
  <c r="Y42" i="26"/>
  <c r="V42" i="26"/>
  <c r="X42" i="26" s="1"/>
  <c r="R42" i="26"/>
  <c r="P42" i="26"/>
  <c r="Q42" i="26" s="1"/>
  <c r="M42" i="26"/>
  <c r="K42" i="26"/>
  <c r="ED41" i="26"/>
  <c r="EE41" i="26" s="1"/>
  <c r="DX41" i="26"/>
  <c r="DU41" i="26"/>
  <c r="DR41" i="26"/>
  <c r="DO41" i="26"/>
  <c r="DL41" i="26"/>
  <c r="DJ41" i="26"/>
  <c r="H41" i="26" s="1"/>
  <c r="DH41" i="26"/>
  <c r="DI41" i="26" s="1"/>
  <c r="DE41" i="26"/>
  <c r="DB41" i="26"/>
  <c r="CY41" i="26"/>
  <c r="CV41" i="26"/>
  <c r="CS41" i="26"/>
  <c r="CP41" i="26"/>
  <c r="CM41" i="26"/>
  <c r="CJ41" i="26"/>
  <c r="CG41" i="26"/>
  <c r="CD41" i="26"/>
  <c r="CA41" i="26"/>
  <c r="BX41" i="26"/>
  <c r="BU41" i="26"/>
  <c r="BQ41" i="26"/>
  <c r="BO41" i="26"/>
  <c r="BM41" i="26"/>
  <c r="BJ41" i="26"/>
  <c r="BG41" i="26"/>
  <c r="BD41" i="26"/>
  <c r="BA41" i="26"/>
  <c r="AX41" i="26"/>
  <c r="AU41" i="26"/>
  <c r="AS41" i="26"/>
  <c r="AP41" i="26"/>
  <c r="AR41" i="26" s="1"/>
  <c r="AN41" i="26"/>
  <c r="AK41" i="26"/>
  <c r="AM41" i="26" s="1"/>
  <c r="AI41" i="26"/>
  <c r="AF41" i="26"/>
  <c r="AH41" i="26" s="1"/>
  <c r="AD41" i="26"/>
  <c r="AA41" i="26"/>
  <c r="AC41" i="26" s="1"/>
  <c r="Y41" i="26"/>
  <c r="V41" i="26"/>
  <c r="X41" i="26" s="1"/>
  <c r="R41" i="26"/>
  <c r="P41" i="26"/>
  <c r="Q41" i="26" s="1"/>
  <c r="M41" i="26"/>
  <c r="K41" i="26"/>
  <c r="ED40" i="26"/>
  <c r="EE40" i="26" s="1"/>
  <c r="DX40" i="26"/>
  <c r="DU40" i="26"/>
  <c r="DR40" i="26"/>
  <c r="DO40" i="26"/>
  <c r="DL40" i="26"/>
  <c r="DJ40" i="26"/>
  <c r="H40" i="26" s="1"/>
  <c r="DH40" i="26"/>
  <c r="DI40" i="26" s="1"/>
  <c r="DE40" i="26"/>
  <c r="DB40" i="26"/>
  <c r="CY40" i="26"/>
  <c r="CV40" i="26"/>
  <c r="CS40" i="26"/>
  <c r="CP40" i="26"/>
  <c r="CM40" i="26"/>
  <c r="CJ40" i="26"/>
  <c r="CG40" i="26"/>
  <c r="CD40" i="26"/>
  <c r="CA40" i="26"/>
  <c r="BX40" i="26"/>
  <c r="BU40" i="26"/>
  <c r="BQ40" i="26"/>
  <c r="BO40" i="26"/>
  <c r="BP40" i="26" s="1"/>
  <c r="BR40" i="26" s="1"/>
  <c r="BM40" i="26"/>
  <c r="BJ40" i="26"/>
  <c r="BG40" i="26"/>
  <c r="BD40" i="26"/>
  <c r="BA40" i="26"/>
  <c r="AX40" i="26"/>
  <c r="AU40" i="26"/>
  <c r="AS40" i="26"/>
  <c r="AP40" i="26"/>
  <c r="AR40" i="26" s="1"/>
  <c r="AN40" i="26"/>
  <c r="AK40" i="26"/>
  <c r="AM40" i="26"/>
  <c r="AI40" i="26"/>
  <c r="AF40" i="26"/>
  <c r="AH40" i="26" s="1"/>
  <c r="AD40" i="26"/>
  <c r="AA40" i="26"/>
  <c r="AC40" i="26" s="1"/>
  <c r="Y40" i="26"/>
  <c r="V40" i="26"/>
  <c r="X40" i="26" s="1"/>
  <c r="R40" i="26"/>
  <c r="P40" i="26"/>
  <c r="Q40" i="26" s="1"/>
  <c r="M40" i="26"/>
  <c r="K40" i="26"/>
  <c r="ED39" i="26"/>
  <c r="EE39" i="26" s="1"/>
  <c r="DX39" i="26"/>
  <c r="DU39" i="26"/>
  <c r="DR39" i="26"/>
  <c r="DO39" i="26"/>
  <c r="DL39" i="26"/>
  <c r="DJ39" i="26"/>
  <c r="H39" i="26" s="1"/>
  <c r="DH39" i="26"/>
  <c r="DE39" i="26"/>
  <c r="DB39" i="26"/>
  <c r="CY39" i="26"/>
  <c r="CV39" i="26"/>
  <c r="CS39" i="26"/>
  <c r="CP39" i="26"/>
  <c r="CM39" i="26"/>
  <c r="CJ39" i="26"/>
  <c r="CG39" i="26"/>
  <c r="CD39" i="26"/>
  <c r="CA39" i="26"/>
  <c r="BX39" i="26"/>
  <c r="BU39" i="26"/>
  <c r="BQ39" i="26"/>
  <c r="BO39" i="26"/>
  <c r="BM39" i="26"/>
  <c r="BJ39" i="26"/>
  <c r="BG39" i="26"/>
  <c r="BD39" i="26"/>
  <c r="BA39" i="26"/>
  <c r="AX39" i="26"/>
  <c r="AU39" i="26"/>
  <c r="AS39" i="26"/>
  <c r="AP39" i="26"/>
  <c r="AR39" i="26" s="1"/>
  <c r="AN39" i="26"/>
  <c r="AK39" i="26"/>
  <c r="AM39" i="26" s="1"/>
  <c r="AI39" i="26"/>
  <c r="AF39" i="26"/>
  <c r="AH39" i="26" s="1"/>
  <c r="AD39" i="26"/>
  <c r="AA39" i="26"/>
  <c r="AC39" i="26" s="1"/>
  <c r="Y39" i="26"/>
  <c r="V39" i="26"/>
  <c r="X39" i="26" s="1"/>
  <c r="R39" i="26"/>
  <c r="P39" i="26"/>
  <c r="M39" i="26"/>
  <c r="K39" i="26"/>
  <c r="L39" i="26" s="1"/>
  <c r="ED38" i="26"/>
  <c r="DX38" i="26"/>
  <c r="DU38" i="26"/>
  <c r="DR38" i="26"/>
  <c r="DO38" i="26"/>
  <c r="DL38" i="26"/>
  <c r="DJ38" i="26"/>
  <c r="H38" i="26" s="1"/>
  <c r="DH38" i="26"/>
  <c r="DI38" i="26" s="1"/>
  <c r="DE38" i="26"/>
  <c r="DB38" i="26"/>
  <c r="CY38" i="26"/>
  <c r="CV38" i="26"/>
  <c r="CS38" i="26"/>
  <c r="CP38" i="26"/>
  <c r="CM38" i="26"/>
  <c r="CJ38" i="26"/>
  <c r="CG38" i="26"/>
  <c r="CD38" i="26"/>
  <c r="CA38" i="26"/>
  <c r="BX38" i="26"/>
  <c r="BU38" i="26"/>
  <c r="BQ38" i="26"/>
  <c r="BO38" i="26"/>
  <c r="BS38" i="26" s="1"/>
  <c r="BM38" i="26"/>
  <c r="BJ38" i="26"/>
  <c r="BG38" i="26"/>
  <c r="BD38" i="26"/>
  <c r="BA38" i="26"/>
  <c r="AX38" i="26"/>
  <c r="AU38" i="26"/>
  <c r="AS38" i="26"/>
  <c r="AP38" i="26"/>
  <c r="AR38" i="26" s="1"/>
  <c r="AN38" i="26"/>
  <c r="AK38" i="26"/>
  <c r="AM38" i="26" s="1"/>
  <c r="AI38" i="26"/>
  <c r="AF38" i="26"/>
  <c r="AH38" i="26" s="1"/>
  <c r="AD38" i="26"/>
  <c r="AA38" i="26"/>
  <c r="AC38" i="26" s="1"/>
  <c r="Y38" i="26"/>
  <c r="V38" i="26"/>
  <c r="X38" i="26" s="1"/>
  <c r="R38" i="26"/>
  <c r="P38" i="26"/>
  <c r="M38" i="26"/>
  <c r="K38" i="26"/>
  <c r="L38" i="26" s="1"/>
  <c r="ED37" i="26"/>
  <c r="EE37" i="26" s="1"/>
  <c r="DX37" i="26"/>
  <c r="DU37" i="26"/>
  <c r="DR37" i="26"/>
  <c r="DO37" i="26"/>
  <c r="DL37" i="26"/>
  <c r="DJ37" i="26"/>
  <c r="H37" i="26" s="1"/>
  <c r="DH37" i="26"/>
  <c r="DE37" i="26"/>
  <c r="DB37" i="26"/>
  <c r="CY37" i="26"/>
  <c r="CV37" i="26"/>
  <c r="CS37" i="26"/>
  <c r="CP37" i="26"/>
  <c r="CM37" i="26"/>
  <c r="CJ37" i="26"/>
  <c r="CG37" i="26"/>
  <c r="CD37" i="26"/>
  <c r="CA37" i="26"/>
  <c r="BX37" i="26"/>
  <c r="BU37" i="26"/>
  <c r="BQ37" i="26"/>
  <c r="BO37" i="26"/>
  <c r="BM37" i="26"/>
  <c r="BJ37" i="26"/>
  <c r="BG37" i="26"/>
  <c r="BD37" i="26"/>
  <c r="BA37" i="26"/>
  <c r="AX37" i="26"/>
  <c r="AU37" i="26"/>
  <c r="AS37" i="26"/>
  <c r="AP37" i="26"/>
  <c r="AR37" i="26" s="1"/>
  <c r="AN37" i="26"/>
  <c r="AK37" i="26"/>
  <c r="AM37" i="26" s="1"/>
  <c r="AI37" i="26"/>
  <c r="AF37" i="26"/>
  <c r="AH37" i="26" s="1"/>
  <c r="AD37" i="26"/>
  <c r="AA37" i="26"/>
  <c r="AC37" i="26" s="1"/>
  <c r="Y37" i="26"/>
  <c r="V37" i="26"/>
  <c r="X37" i="26" s="1"/>
  <c r="R37" i="26"/>
  <c r="P37" i="26"/>
  <c r="M37" i="26"/>
  <c r="K37" i="26"/>
  <c r="ED36" i="26"/>
  <c r="EE36" i="26" s="1"/>
  <c r="DX36" i="26"/>
  <c r="DU36" i="26"/>
  <c r="DR36" i="26"/>
  <c r="DO36" i="26"/>
  <c r="DL36" i="26"/>
  <c r="DJ36" i="26"/>
  <c r="H36" i="26" s="1"/>
  <c r="DH36" i="26"/>
  <c r="DE36" i="26"/>
  <c r="DB36" i="26"/>
  <c r="CY36" i="26"/>
  <c r="CV36" i="26"/>
  <c r="CS36" i="26"/>
  <c r="CP36" i="26"/>
  <c r="CM36" i="26"/>
  <c r="CJ36" i="26"/>
  <c r="CG36" i="26"/>
  <c r="CD36" i="26"/>
  <c r="CA36" i="26"/>
  <c r="BX36" i="26"/>
  <c r="BU36" i="26"/>
  <c r="BQ36" i="26"/>
  <c r="BO36" i="26"/>
  <c r="BP36" i="26" s="1"/>
  <c r="BR36" i="26" s="1"/>
  <c r="BM36" i="26"/>
  <c r="BJ36" i="26"/>
  <c r="BG36" i="26"/>
  <c r="BD36" i="26"/>
  <c r="BA36" i="26"/>
  <c r="AX36" i="26"/>
  <c r="AU36" i="26"/>
  <c r="AS36" i="26"/>
  <c r="AP36" i="26"/>
  <c r="AR36" i="26" s="1"/>
  <c r="AN36" i="26"/>
  <c r="AK36" i="26"/>
  <c r="AM36" i="26" s="1"/>
  <c r="AI36" i="26"/>
  <c r="AF36" i="26"/>
  <c r="AH36" i="26" s="1"/>
  <c r="AD36" i="26"/>
  <c r="AA36" i="26"/>
  <c r="AC36" i="26" s="1"/>
  <c r="Y36" i="26"/>
  <c r="V36" i="26"/>
  <c r="X36" i="26"/>
  <c r="R36" i="26"/>
  <c r="P36" i="26"/>
  <c r="M36" i="26"/>
  <c r="K36" i="26"/>
  <c r="ED35" i="26"/>
  <c r="EE35" i="26"/>
  <c r="DX35" i="26"/>
  <c r="DU35" i="26"/>
  <c r="DR35" i="26"/>
  <c r="DO35" i="26"/>
  <c r="DL35" i="26"/>
  <c r="DJ35" i="26"/>
  <c r="H35" i="26" s="1"/>
  <c r="J35" i="26" s="1"/>
  <c r="DH35" i="26"/>
  <c r="DI35" i="26" s="1"/>
  <c r="DE35" i="26"/>
  <c r="DB35" i="26"/>
  <c r="CY35" i="26"/>
  <c r="CV35" i="26"/>
  <c r="CS35" i="26"/>
  <c r="CP35" i="26"/>
  <c r="CM35" i="26"/>
  <c r="CJ35" i="26"/>
  <c r="CG35" i="26"/>
  <c r="CD35" i="26"/>
  <c r="CA35" i="26"/>
  <c r="BX35" i="26"/>
  <c r="BU35" i="26"/>
  <c r="BQ35" i="26"/>
  <c r="BO35" i="26"/>
  <c r="BM35" i="26"/>
  <c r="BJ35" i="26"/>
  <c r="BG35" i="26"/>
  <c r="BD35" i="26"/>
  <c r="BA35" i="26"/>
  <c r="AX35" i="26"/>
  <c r="AU35" i="26"/>
  <c r="AS35" i="26"/>
  <c r="AP35" i="26"/>
  <c r="AR35" i="26" s="1"/>
  <c r="AN35" i="26"/>
  <c r="AK35" i="26"/>
  <c r="AM35" i="26" s="1"/>
  <c r="AI35" i="26"/>
  <c r="AF35" i="26"/>
  <c r="AH35" i="26" s="1"/>
  <c r="AD35" i="26"/>
  <c r="AA35" i="26"/>
  <c r="AC35" i="26" s="1"/>
  <c r="Y35" i="26"/>
  <c r="V35" i="26"/>
  <c r="X35" i="26" s="1"/>
  <c r="R35" i="26"/>
  <c r="P35" i="26"/>
  <c r="M35" i="26"/>
  <c r="N35" i="26" s="1"/>
  <c r="K35" i="26"/>
  <c r="L35" i="26"/>
  <c r="ED34" i="26"/>
  <c r="DX34" i="26"/>
  <c r="DU34" i="26"/>
  <c r="DR34" i="26"/>
  <c r="DO34" i="26"/>
  <c r="DL34" i="26"/>
  <c r="DJ34" i="26"/>
  <c r="H34" i="26" s="1"/>
  <c r="DH34" i="26"/>
  <c r="DI34" i="26" s="1"/>
  <c r="DE34" i="26"/>
  <c r="DB34" i="26"/>
  <c r="CY34" i="26"/>
  <c r="CV34" i="26"/>
  <c r="CS34" i="26"/>
  <c r="CP34" i="26"/>
  <c r="CM34" i="26"/>
  <c r="CJ34" i="26"/>
  <c r="CG34" i="26"/>
  <c r="CD34" i="26"/>
  <c r="CA34" i="26"/>
  <c r="BX34" i="26"/>
  <c r="BU34" i="26"/>
  <c r="BQ34" i="26"/>
  <c r="BO34" i="26"/>
  <c r="BP34" i="26" s="1"/>
  <c r="BM34" i="26"/>
  <c r="BJ34" i="26"/>
  <c r="BG34" i="26"/>
  <c r="BD34" i="26"/>
  <c r="BA34" i="26"/>
  <c r="AX34" i="26"/>
  <c r="AU34" i="26"/>
  <c r="AS34" i="26"/>
  <c r="AP34" i="26"/>
  <c r="AR34" i="26" s="1"/>
  <c r="AN34" i="26"/>
  <c r="AK34" i="26"/>
  <c r="AM34" i="26" s="1"/>
  <c r="AI34" i="26"/>
  <c r="AF34" i="26"/>
  <c r="AH34" i="26" s="1"/>
  <c r="AD34" i="26"/>
  <c r="AA34" i="26"/>
  <c r="AC34" i="26" s="1"/>
  <c r="Y34" i="26"/>
  <c r="V34" i="26"/>
  <c r="X34" i="26" s="1"/>
  <c r="R34" i="26"/>
  <c r="P34" i="26"/>
  <c r="Q34" i="26" s="1"/>
  <c r="M34" i="26"/>
  <c r="K34" i="26"/>
  <c r="L34" i="26" s="1"/>
  <c r="ED33" i="26"/>
  <c r="EE33" i="26" s="1"/>
  <c r="DX33" i="26"/>
  <c r="DU33" i="26"/>
  <c r="DR33" i="26"/>
  <c r="DO33" i="26"/>
  <c r="DL33" i="26"/>
  <c r="DJ33" i="26"/>
  <c r="H33" i="26" s="1"/>
  <c r="DH33" i="26"/>
  <c r="DE33" i="26"/>
  <c r="DB33" i="26"/>
  <c r="CY33" i="26"/>
  <c r="CV33" i="26"/>
  <c r="CS33" i="26"/>
  <c r="CP33" i="26"/>
  <c r="CM33" i="26"/>
  <c r="CJ33" i="26"/>
  <c r="CG33" i="26"/>
  <c r="CD33" i="26"/>
  <c r="CA33" i="26"/>
  <c r="BX33" i="26"/>
  <c r="BU33" i="26"/>
  <c r="BQ33" i="26"/>
  <c r="BO33" i="26"/>
  <c r="BS33" i="26" s="1"/>
  <c r="BM33" i="26"/>
  <c r="BJ33" i="26"/>
  <c r="BG33" i="26"/>
  <c r="BD33" i="26"/>
  <c r="BA33" i="26"/>
  <c r="AX33" i="26"/>
  <c r="AU33" i="26"/>
  <c r="AS33" i="26"/>
  <c r="AP33" i="26"/>
  <c r="AR33" i="26" s="1"/>
  <c r="AN33" i="26"/>
  <c r="AK33" i="26"/>
  <c r="AM33" i="26"/>
  <c r="AI33" i="26"/>
  <c r="AF33" i="26"/>
  <c r="AH33" i="26" s="1"/>
  <c r="AD33" i="26"/>
  <c r="AA33" i="26"/>
  <c r="AC33" i="26"/>
  <c r="Y33" i="26"/>
  <c r="V33" i="26"/>
  <c r="X33" i="26" s="1"/>
  <c r="R33" i="26"/>
  <c r="P33" i="26"/>
  <c r="M33" i="26"/>
  <c r="K33" i="26"/>
  <c r="ED32" i="26"/>
  <c r="DX32" i="26"/>
  <c r="DU32" i="26"/>
  <c r="DR32" i="26"/>
  <c r="DO32" i="26"/>
  <c r="DL32" i="26"/>
  <c r="DJ32" i="26"/>
  <c r="H32" i="26" s="1"/>
  <c r="DH32" i="26"/>
  <c r="DI32" i="26" s="1"/>
  <c r="DE32" i="26"/>
  <c r="DB32" i="26"/>
  <c r="CY32" i="26"/>
  <c r="CV32" i="26"/>
  <c r="CS32" i="26"/>
  <c r="CP32" i="26"/>
  <c r="CM32" i="26"/>
  <c r="CJ32" i="26"/>
  <c r="CG32" i="26"/>
  <c r="CD32" i="26"/>
  <c r="CA32" i="26"/>
  <c r="BX32" i="26"/>
  <c r="BU32" i="26"/>
  <c r="BQ32" i="26"/>
  <c r="BO32" i="26"/>
  <c r="BP32" i="26" s="1"/>
  <c r="BM32" i="26"/>
  <c r="BJ32" i="26"/>
  <c r="BG32" i="26"/>
  <c r="BD32" i="26"/>
  <c r="BA32" i="26"/>
  <c r="AX32" i="26"/>
  <c r="AU32" i="26"/>
  <c r="AS32" i="26"/>
  <c r="AP32" i="26"/>
  <c r="AR32" i="26" s="1"/>
  <c r="AN32" i="26"/>
  <c r="AK32" i="26"/>
  <c r="AM32" i="26" s="1"/>
  <c r="AI32" i="26"/>
  <c r="AF32" i="26"/>
  <c r="AH32" i="26" s="1"/>
  <c r="AD32" i="26"/>
  <c r="AA32" i="26"/>
  <c r="AC32" i="26" s="1"/>
  <c r="Y32" i="26"/>
  <c r="V32" i="26"/>
  <c r="X32" i="26" s="1"/>
  <c r="R32" i="26"/>
  <c r="P32" i="26"/>
  <c r="Q32" i="26" s="1"/>
  <c r="M32" i="26"/>
  <c r="K32" i="26"/>
  <c r="L32" i="26" s="1"/>
  <c r="ED31" i="26"/>
  <c r="DX31" i="26"/>
  <c r="DU31" i="26"/>
  <c r="DR31" i="26"/>
  <c r="DO31" i="26"/>
  <c r="DL31" i="26"/>
  <c r="DJ31" i="26"/>
  <c r="H31" i="26" s="1"/>
  <c r="DH31" i="26"/>
  <c r="DI31" i="26" s="1"/>
  <c r="DE31" i="26"/>
  <c r="DB31" i="26"/>
  <c r="CY31" i="26"/>
  <c r="CV31" i="26"/>
  <c r="CS31" i="26"/>
  <c r="CP31" i="26"/>
  <c r="CM31" i="26"/>
  <c r="CJ31" i="26"/>
  <c r="CG31" i="26"/>
  <c r="CD31" i="26"/>
  <c r="CA31" i="26"/>
  <c r="BX31" i="26"/>
  <c r="BU31" i="26"/>
  <c r="BQ31" i="26"/>
  <c r="BO31" i="26"/>
  <c r="BM31" i="26"/>
  <c r="BJ31" i="26"/>
  <c r="BG31" i="26"/>
  <c r="BD31" i="26"/>
  <c r="BA31" i="26"/>
  <c r="AX31" i="26"/>
  <c r="AU31" i="26"/>
  <c r="AS31" i="26"/>
  <c r="AP31" i="26"/>
  <c r="AR31" i="26" s="1"/>
  <c r="AN31" i="26"/>
  <c r="AK31" i="26"/>
  <c r="AM31" i="26" s="1"/>
  <c r="AI31" i="26"/>
  <c r="AF31" i="26"/>
  <c r="AH31" i="26" s="1"/>
  <c r="AD31" i="26"/>
  <c r="AA31" i="26"/>
  <c r="AC31" i="26" s="1"/>
  <c r="Y31" i="26"/>
  <c r="V31" i="26"/>
  <c r="X31" i="26" s="1"/>
  <c r="R31" i="26"/>
  <c r="P31" i="26"/>
  <c r="Q31" i="26" s="1"/>
  <c r="M31" i="26"/>
  <c r="K31" i="26"/>
  <c r="L31" i="26" s="1"/>
  <c r="ED30" i="26"/>
  <c r="DX30" i="26"/>
  <c r="DU30" i="26"/>
  <c r="DR30" i="26"/>
  <c r="DO30" i="26"/>
  <c r="DL30" i="26"/>
  <c r="DJ30" i="26"/>
  <c r="H30" i="26" s="1"/>
  <c r="DH30" i="26"/>
  <c r="DI30" i="26" s="1"/>
  <c r="DE30" i="26"/>
  <c r="DB30" i="26"/>
  <c r="CY30" i="26"/>
  <c r="CV30" i="26"/>
  <c r="CS30" i="26"/>
  <c r="CP30" i="26"/>
  <c r="CM30" i="26"/>
  <c r="CJ30" i="26"/>
  <c r="CG30" i="26"/>
  <c r="CD30" i="26"/>
  <c r="CA30" i="26"/>
  <c r="BX30" i="26"/>
  <c r="BU30" i="26"/>
  <c r="BQ30" i="26"/>
  <c r="BO30" i="26"/>
  <c r="BP30" i="26" s="1"/>
  <c r="BM30" i="26"/>
  <c r="BJ30" i="26"/>
  <c r="BG30" i="26"/>
  <c r="BD30" i="26"/>
  <c r="BA30" i="26"/>
  <c r="AX30" i="26"/>
  <c r="AU30" i="26"/>
  <c r="AS30" i="26"/>
  <c r="AP30" i="26"/>
  <c r="AR30" i="26" s="1"/>
  <c r="AN30" i="26"/>
  <c r="AK30" i="26"/>
  <c r="AM30" i="26" s="1"/>
  <c r="AI30" i="26"/>
  <c r="AF30" i="26"/>
  <c r="AH30" i="26" s="1"/>
  <c r="AD30" i="26"/>
  <c r="AA30" i="26"/>
  <c r="AC30" i="26" s="1"/>
  <c r="Y30" i="26"/>
  <c r="V30" i="26"/>
  <c r="X30" i="26" s="1"/>
  <c r="R30" i="26"/>
  <c r="P30" i="26"/>
  <c r="M30" i="26"/>
  <c r="K30" i="26"/>
  <c r="L30" i="26"/>
  <c r="N30" i="26" s="1"/>
  <c r="ED29" i="26"/>
  <c r="EE29" i="26" s="1"/>
  <c r="DX29" i="26"/>
  <c r="DU29" i="26"/>
  <c r="DR29" i="26"/>
  <c r="DO29" i="26"/>
  <c r="DL29" i="26"/>
  <c r="DJ29" i="26"/>
  <c r="H29" i="26" s="1"/>
  <c r="DH29" i="26"/>
  <c r="DI29" i="26" s="1"/>
  <c r="DE29" i="26"/>
  <c r="DB29" i="26"/>
  <c r="CY29" i="26"/>
  <c r="CV29" i="26"/>
  <c r="CS29" i="26"/>
  <c r="CP29" i="26"/>
  <c r="CM29" i="26"/>
  <c r="CJ29" i="26"/>
  <c r="CG29" i="26"/>
  <c r="CD29" i="26"/>
  <c r="CA29" i="26"/>
  <c r="BX29" i="26"/>
  <c r="BU29" i="26"/>
  <c r="BQ29" i="26"/>
  <c r="BO29" i="26"/>
  <c r="BM29" i="26"/>
  <c r="BJ29" i="26"/>
  <c r="BG29" i="26"/>
  <c r="BD29" i="26"/>
  <c r="BA29" i="26"/>
  <c r="AX29" i="26"/>
  <c r="AU29" i="26"/>
  <c r="AS29" i="26"/>
  <c r="AP29" i="26"/>
  <c r="AR29" i="26" s="1"/>
  <c r="AN29" i="26"/>
  <c r="AK29" i="26"/>
  <c r="AM29" i="26" s="1"/>
  <c r="AI29" i="26"/>
  <c r="AF29" i="26"/>
  <c r="AH29" i="26" s="1"/>
  <c r="AD29" i="26"/>
  <c r="AA29" i="26"/>
  <c r="AC29" i="26" s="1"/>
  <c r="Y29" i="26"/>
  <c r="V29" i="26"/>
  <c r="X29" i="26" s="1"/>
  <c r="R29" i="26"/>
  <c r="P29" i="26"/>
  <c r="Q29" i="26" s="1"/>
  <c r="M29" i="26"/>
  <c r="K29" i="26"/>
  <c r="ED28" i="26"/>
  <c r="EE28" i="26" s="1"/>
  <c r="DX28" i="26"/>
  <c r="DU28" i="26"/>
  <c r="DR28" i="26"/>
  <c r="DO28" i="26"/>
  <c r="DL28" i="26"/>
  <c r="DJ28" i="26"/>
  <c r="H28" i="26" s="1"/>
  <c r="DH28" i="26"/>
  <c r="DI28" i="26" s="1"/>
  <c r="DE28" i="26"/>
  <c r="DB28" i="26"/>
  <c r="CY28" i="26"/>
  <c r="CV28" i="26"/>
  <c r="CS28" i="26"/>
  <c r="CP28" i="26"/>
  <c r="CM28" i="26"/>
  <c r="CJ28" i="26"/>
  <c r="CG28" i="26"/>
  <c r="CD28" i="26"/>
  <c r="CA28" i="26"/>
  <c r="BX28" i="26"/>
  <c r="BU28" i="26"/>
  <c r="BQ28" i="26"/>
  <c r="BO28" i="26"/>
  <c r="BP28" i="26" s="1"/>
  <c r="BM28" i="26"/>
  <c r="BJ28" i="26"/>
  <c r="BG28" i="26"/>
  <c r="BD28" i="26"/>
  <c r="BA28" i="26"/>
  <c r="AX28" i="26"/>
  <c r="AU28" i="26"/>
  <c r="AS28" i="26"/>
  <c r="AP28" i="26"/>
  <c r="AR28" i="26" s="1"/>
  <c r="AN28" i="26"/>
  <c r="AK28" i="26"/>
  <c r="AM28" i="26" s="1"/>
  <c r="AI28" i="26"/>
  <c r="AF28" i="26"/>
  <c r="AH28" i="26" s="1"/>
  <c r="AD28" i="26"/>
  <c r="AA28" i="26"/>
  <c r="AC28" i="26" s="1"/>
  <c r="Y28" i="26"/>
  <c r="V28" i="26"/>
  <c r="X28" i="26"/>
  <c r="R28" i="26"/>
  <c r="P28" i="26"/>
  <c r="Q28" i="26" s="1"/>
  <c r="M28" i="26"/>
  <c r="K28" i="26"/>
  <c r="L28" i="26" s="1"/>
  <c r="ED27" i="26"/>
  <c r="EE27" i="26" s="1"/>
  <c r="DX27" i="26"/>
  <c r="DU27" i="26"/>
  <c r="DR27" i="26"/>
  <c r="DO27" i="26"/>
  <c r="DL27" i="26"/>
  <c r="DJ27" i="26"/>
  <c r="H27" i="26" s="1"/>
  <c r="DH27" i="26"/>
  <c r="DE27" i="26"/>
  <c r="DB27" i="26"/>
  <c r="CY27" i="26"/>
  <c r="CV27" i="26"/>
  <c r="CS27" i="26"/>
  <c r="CP27" i="26"/>
  <c r="CM27" i="26"/>
  <c r="CJ27" i="26"/>
  <c r="CG27" i="26"/>
  <c r="CD27" i="26"/>
  <c r="CA27" i="26"/>
  <c r="BX27" i="26"/>
  <c r="BU27" i="26"/>
  <c r="BQ27" i="26"/>
  <c r="BO27" i="26"/>
  <c r="BM27" i="26"/>
  <c r="BJ27" i="26"/>
  <c r="BG27" i="26"/>
  <c r="BD27" i="26"/>
  <c r="BA27" i="26"/>
  <c r="AX27" i="26"/>
  <c r="AU27" i="26"/>
  <c r="AS27" i="26"/>
  <c r="AP27" i="26"/>
  <c r="AR27" i="26" s="1"/>
  <c r="AN27" i="26"/>
  <c r="AK27" i="26"/>
  <c r="AM27" i="26" s="1"/>
  <c r="AI27" i="26"/>
  <c r="AF27" i="26"/>
  <c r="AH27" i="26" s="1"/>
  <c r="AD27" i="26"/>
  <c r="AA27" i="26"/>
  <c r="AC27" i="26" s="1"/>
  <c r="Y27" i="26"/>
  <c r="V27" i="26"/>
  <c r="X27" i="26" s="1"/>
  <c r="R27" i="26"/>
  <c r="P27" i="26"/>
  <c r="M27" i="26"/>
  <c r="K27" i="26"/>
  <c r="O27" i="26" s="1"/>
  <c r="ED26" i="26"/>
  <c r="DX26" i="26"/>
  <c r="DU26" i="26"/>
  <c r="DR26" i="26"/>
  <c r="DO26" i="26"/>
  <c r="DL26" i="26"/>
  <c r="DJ26" i="26"/>
  <c r="H26" i="26" s="1"/>
  <c r="DH26" i="26"/>
  <c r="DI26" i="26" s="1"/>
  <c r="DE26" i="26"/>
  <c r="DB26" i="26"/>
  <c r="CY26" i="26"/>
  <c r="CV26" i="26"/>
  <c r="CS26" i="26"/>
  <c r="CP26" i="26"/>
  <c r="CM26" i="26"/>
  <c r="CJ26" i="26"/>
  <c r="CG26" i="26"/>
  <c r="CD26" i="26"/>
  <c r="CA26" i="26"/>
  <c r="BX26" i="26"/>
  <c r="BU26" i="26"/>
  <c r="BQ26" i="26"/>
  <c r="BO26" i="26"/>
  <c r="BP26" i="26" s="1"/>
  <c r="BR26" i="26" s="1"/>
  <c r="BM26" i="26"/>
  <c r="BJ26" i="26"/>
  <c r="BG26" i="26"/>
  <c r="BD26" i="26"/>
  <c r="BA26" i="26"/>
  <c r="AX26" i="26"/>
  <c r="AU26" i="26"/>
  <c r="AS26" i="26"/>
  <c r="AP26" i="26"/>
  <c r="AR26" i="26" s="1"/>
  <c r="AN26" i="26"/>
  <c r="AK26" i="26"/>
  <c r="AM26" i="26" s="1"/>
  <c r="AI26" i="26"/>
  <c r="AF26" i="26"/>
  <c r="AH26" i="26" s="1"/>
  <c r="AD26" i="26"/>
  <c r="AA26" i="26"/>
  <c r="AC26" i="26" s="1"/>
  <c r="Y26" i="26"/>
  <c r="V26" i="26"/>
  <c r="X26" i="26" s="1"/>
  <c r="R26" i="26"/>
  <c r="P26" i="26"/>
  <c r="Q26" i="26" s="1"/>
  <c r="M26" i="26"/>
  <c r="K26" i="26"/>
  <c r="L26" i="26" s="1"/>
  <c r="ED25" i="26"/>
  <c r="EE25" i="26"/>
  <c r="DX25" i="26"/>
  <c r="DU25" i="26"/>
  <c r="DR25" i="26"/>
  <c r="DO25" i="26"/>
  <c r="DL25" i="26"/>
  <c r="DJ25" i="26"/>
  <c r="H25" i="26" s="1"/>
  <c r="DH25" i="26"/>
  <c r="DE25" i="26"/>
  <c r="DB25" i="26"/>
  <c r="CY25" i="26"/>
  <c r="CV25" i="26"/>
  <c r="CS25" i="26"/>
  <c r="CP25" i="26"/>
  <c r="CM25" i="26"/>
  <c r="CJ25" i="26"/>
  <c r="CG25" i="26"/>
  <c r="CD25" i="26"/>
  <c r="CA25" i="26"/>
  <c r="BX25" i="26"/>
  <c r="BU25" i="26"/>
  <c r="BQ25" i="26"/>
  <c r="BO25" i="26"/>
  <c r="BM25" i="26"/>
  <c r="BJ25" i="26"/>
  <c r="BG25" i="26"/>
  <c r="BD25" i="26"/>
  <c r="BA25" i="26"/>
  <c r="AX25" i="26"/>
  <c r="AU25" i="26"/>
  <c r="AS25" i="26"/>
  <c r="AP25" i="26"/>
  <c r="AR25" i="26" s="1"/>
  <c r="AN25" i="26"/>
  <c r="AK25" i="26"/>
  <c r="AM25" i="26" s="1"/>
  <c r="AI25" i="26"/>
  <c r="AF25" i="26"/>
  <c r="AH25" i="26" s="1"/>
  <c r="AD25" i="26"/>
  <c r="AA25" i="26"/>
  <c r="AC25" i="26" s="1"/>
  <c r="Y25" i="26"/>
  <c r="V25" i="26"/>
  <c r="X25" i="26" s="1"/>
  <c r="R25" i="26"/>
  <c r="P25" i="26"/>
  <c r="M25" i="26"/>
  <c r="K25" i="26"/>
  <c r="L25" i="26" s="1"/>
  <c r="ED24" i="26"/>
  <c r="EE24" i="26" s="1"/>
  <c r="DX24" i="26"/>
  <c r="DU24" i="26"/>
  <c r="DR24" i="26"/>
  <c r="DO24" i="26"/>
  <c r="DL24" i="26"/>
  <c r="DJ24" i="26"/>
  <c r="H24" i="26" s="1"/>
  <c r="DH24" i="26"/>
  <c r="DI24" i="26" s="1"/>
  <c r="DE24" i="26"/>
  <c r="DB24" i="26"/>
  <c r="CY24" i="26"/>
  <c r="CV24" i="26"/>
  <c r="CS24" i="26"/>
  <c r="CP24" i="26"/>
  <c r="CM24" i="26"/>
  <c r="CJ24" i="26"/>
  <c r="CG24" i="26"/>
  <c r="CD24" i="26"/>
  <c r="CA24" i="26"/>
  <c r="BX24" i="26"/>
  <c r="BU24" i="26"/>
  <c r="BQ24" i="26"/>
  <c r="BO24" i="26"/>
  <c r="BP24" i="26" s="1"/>
  <c r="BM24" i="26"/>
  <c r="BJ24" i="26"/>
  <c r="BG24" i="26"/>
  <c r="BD24" i="26"/>
  <c r="BA24" i="26"/>
  <c r="AX24" i="26"/>
  <c r="AU24" i="26"/>
  <c r="AS24" i="26"/>
  <c r="AP24" i="26"/>
  <c r="AR24" i="26" s="1"/>
  <c r="AN24" i="26"/>
  <c r="AK24" i="26"/>
  <c r="AM24" i="26" s="1"/>
  <c r="AI24" i="26"/>
  <c r="AF24" i="26"/>
  <c r="AH24" i="26" s="1"/>
  <c r="AD24" i="26"/>
  <c r="AA24" i="26"/>
  <c r="AC24" i="26" s="1"/>
  <c r="Y24" i="26"/>
  <c r="V24" i="26"/>
  <c r="X24" i="26" s="1"/>
  <c r="R24" i="26"/>
  <c r="P24" i="26"/>
  <c r="M24" i="26"/>
  <c r="K24" i="26"/>
  <c r="ED23" i="26"/>
  <c r="EE23" i="26" s="1"/>
  <c r="DX23" i="26"/>
  <c r="DU23" i="26"/>
  <c r="DR23" i="26"/>
  <c r="DO23" i="26"/>
  <c r="DL23" i="26"/>
  <c r="DJ23" i="26"/>
  <c r="H23" i="26" s="1"/>
  <c r="DH23" i="26"/>
  <c r="DI23" i="26" s="1"/>
  <c r="DE23" i="26"/>
  <c r="DB23" i="26"/>
  <c r="CY23" i="26"/>
  <c r="CV23" i="26"/>
  <c r="CS23" i="26"/>
  <c r="CP23" i="26"/>
  <c r="CM23" i="26"/>
  <c r="CJ23" i="26"/>
  <c r="CG23" i="26"/>
  <c r="CD23" i="26"/>
  <c r="CA23" i="26"/>
  <c r="BX23" i="26"/>
  <c r="BU23" i="26"/>
  <c r="BQ23" i="26"/>
  <c r="BO23" i="26"/>
  <c r="BM23" i="26"/>
  <c r="BJ23" i="26"/>
  <c r="BG23" i="26"/>
  <c r="BD23" i="26"/>
  <c r="BA23" i="26"/>
  <c r="AX23" i="26"/>
  <c r="AU23" i="26"/>
  <c r="AS23" i="26"/>
  <c r="AP23" i="26"/>
  <c r="AR23" i="26" s="1"/>
  <c r="AN23" i="26"/>
  <c r="AK23" i="26"/>
  <c r="AM23" i="26" s="1"/>
  <c r="AI23" i="26"/>
  <c r="AF23" i="26"/>
  <c r="AH23" i="26" s="1"/>
  <c r="AD23" i="26"/>
  <c r="AA23" i="26"/>
  <c r="AC23" i="26" s="1"/>
  <c r="Y23" i="26"/>
  <c r="V23" i="26"/>
  <c r="X23" i="26" s="1"/>
  <c r="R23" i="26"/>
  <c r="P23" i="26"/>
  <c r="M23" i="26"/>
  <c r="K23" i="26"/>
  <c r="L23" i="26" s="1"/>
  <c r="ED22" i="26"/>
  <c r="EE22" i="26" s="1"/>
  <c r="DX22" i="26"/>
  <c r="DU22" i="26"/>
  <c r="DR22" i="26"/>
  <c r="DO22" i="26"/>
  <c r="DL22" i="26"/>
  <c r="DJ22" i="26"/>
  <c r="H22" i="26" s="1"/>
  <c r="DH22" i="26"/>
  <c r="DE22" i="26"/>
  <c r="DB22" i="26"/>
  <c r="CY22" i="26"/>
  <c r="CV22" i="26"/>
  <c r="CS22" i="26"/>
  <c r="CP22" i="26"/>
  <c r="CM22" i="26"/>
  <c r="CJ22" i="26"/>
  <c r="CG22" i="26"/>
  <c r="CD22" i="26"/>
  <c r="CA22" i="26"/>
  <c r="BX22" i="26"/>
  <c r="BU22" i="26"/>
  <c r="BQ22" i="26"/>
  <c r="BO22" i="26"/>
  <c r="BP22" i="26" s="1"/>
  <c r="BM22" i="26"/>
  <c r="BJ22" i="26"/>
  <c r="BG22" i="26"/>
  <c r="BD22" i="26"/>
  <c r="BA22" i="26"/>
  <c r="AX22" i="26"/>
  <c r="AU22" i="26"/>
  <c r="AS22" i="26"/>
  <c r="AP22" i="26"/>
  <c r="AR22" i="26" s="1"/>
  <c r="AN22" i="26"/>
  <c r="AK22" i="26"/>
  <c r="AM22" i="26" s="1"/>
  <c r="AI22" i="26"/>
  <c r="AF22" i="26"/>
  <c r="AH22" i="26" s="1"/>
  <c r="AD22" i="26"/>
  <c r="AA22" i="26"/>
  <c r="AC22" i="26" s="1"/>
  <c r="Y22" i="26"/>
  <c r="V22" i="26"/>
  <c r="X22" i="26" s="1"/>
  <c r="R22" i="26"/>
  <c r="P22" i="26"/>
  <c r="Q22" i="26" s="1"/>
  <c r="M22" i="26"/>
  <c r="K22" i="26"/>
  <c r="ED21" i="26"/>
  <c r="DX21" i="26"/>
  <c r="DU21" i="26"/>
  <c r="DR21" i="26"/>
  <c r="DO21" i="26"/>
  <c r="DL21" i="26"/>
  <c r="DJ21" i="26"/>
  <c r="H21" i="26" s="1"/>
  <c r="DH21" i="26"/>
  <c r="DE21" i="26"/>
  <c r="DB21" i="26"/>
  <c r="CY21" i="26"/>
  <c r="CV21" i="26"/>
  <c r="CS21" i="26"/>
  <c r="CP21" i="26"/>
  <c r="CM21" i="26"/>
  <c r="CJ21" i="26"/>
  <c r="CG21" i="26"/>
  <c r="CD21" i="26"/>
  <c r="CA21" i="26"/>
  <c r="BX21" i="26"/>
  <c r="BU21" i="26"/>
  <c r="BQ21" i="26"/>
  <c r="BO21" i="26"/>
  <c r="BS21" i="26" s="1"/>
  <c r="BM21" i="26"/>
  <c r="BJ21" i="26"/>
  <c r="BG21" i="26"/>
  <c r="BD21" i="26"/>
  <c r="BA21" i="26"/>
  <c r="AX21" i="26"/>
  <c r="AU21" i="26"/>
  <c r="AS21" i="26"/>
  <c r="AP21" i="26"/>
  <c r="AR21" i="26" s="1"/>
  <c r="AN21" i="26"/>
  <c r="AK21" i="26"/>
  <c r="AM21" i="26" s="1"/>
  <c r="AI21" i="26"/>
  <c r="AF21" i="26"/>
  <c r="AH21" i="26" s="1"/>
  <c r="AD21" i="26"/>
  <c r="AA21" i="26"/>
  <c r="AC21" i="26" s="1"/>
  <c r="Y21" i="26"/>
  <c r="V21" i="26"/>
  <c r="X21" i="26" s="1"/>
  <c r="R21" i="26"/>
  <c r="P21" i="26"/>
  <c r="M21" i="26"/>
  <c r="K21" i="26"/>
  <c r="ED20" i="26"/>
  <c r="EE20" i="26" s="1"/>
  <c r="DX20" i="26"/>
  <c r="DU20" i="26"/>
  <c r="DR20" i="26"/>
  <c r="DO20" i="26"/>
  <c r="DL20" i="26"/>
  <c r="DJ20" i="26"/>
  <c r="H20" i="26" s="1"/>
  <c r="DH20" i="26"/>
  <c r="DI20" i="26" s="1"/>
  <c r="DE20" i="26"/>
  <c r="DB20" i="26"/>
  <c r="CY20" i="26"/>
  <c r="CV20" i="26"/>
  <c r="CS20" i="26"/>
  <c r="CP20" i="26"/>
  <c r="CM20" i="26"/>
  <c r="CJ20" i="26"/>
  <c r="CG20" i="26"/>
  <c r="CD20" i="26"/>
  <c r="CA20" i="26"/>
  <c r="BX20" i="26"/>
  <c r="BU20" i="26"/>
  <c r="BQ20" i="26"/>
  <c r="BO20" i="26"/>
  <c r="BP20" i="26"/>
  <c r="BM20" i="26"/>
  <c r="BJ20" i="26"/>
  <c r="BG20" i="26"/>
  <c r="BD20" i="26"/>
  <c r="BA20" i="26"/>
  <c r="AX20" i="26"/>
  <c r="AU20" i="26"/>
  <c r="AS20" i="26"/>
  <c r="AP20" i="26"/>
  <c r="AR20" i="26" s="1"/>
  <c r="AN20" i="26"/>
  <c r="AK20" i="26"/>
  <c r="AM20" i="26" s="1"/>
  <c r="AI20" i="26"/>
  <c r="AF20" i="26"/>
  <c r="AH20" i="26" s="1"/>
  <c r="AD20" i="26"/>
  <c r="AA20" i="26"/>
  <c r="AC20" i="26" s="1"/>
  <c r="Y20" i="26"/>
  <c r="V20" i="26"/>
  <c r="X20" i="26" s="1"/>
  <c r="R20" i="26"/>
  <c r="P20" i="26"/>
  <c r="Q20" i="26" s="1"/>
  <c r="M20" i="26"/>
  <c r="K20" i="26"/>
  <c r="L20" i="26" s="1"/>
  <c r="ED19" i="26"/>
  <c r="EE19" i="26" s="1"/>
  <c r="DX19" i="26"/>
  <c r="DU19" i="26"/>
  <c r="DR19" i="26"/>
  <c r="DO19" i="26"/>
  <c r="DL19" i="26"/>
  <c r="DJ19" i="26"/>
  <c r="H19" i="26" s="1"/>
  <c r="DH19" i="26"/>
  <c r="DI19" i="26" s="1"/>
  <c r="DE19" i="26"/>
  <c r="DB19" i="26"/>
  <c r="CY19" i="26"/>
  <c r="CV19" i="26"/>
  <c r="CS19" i="26"/>
  <c r="CP19" i="26"/>
  <c r="CM19" i="26"/>
  <c r="CJ19" i="26"/>
  <c r="CG19" i="26"/>
  <c r="CD19" i="26"/>
  <c r="CA19" i="26"/>
  <c r="BX19" i="26"/>
  <c r="BU19" i="26"/>
  <c r="BQ19" i="26"/>
  <c r="BO19" i="26"/>
  <c r="BM19" i="26"/>
  <c r="BJ19" i="26"/>
  <c r="BG19" i="26"/>
  <c r="BD19" i="26"/>
  <c r="BA19" i="26"/>
  <c r="AX19" i="26"/>
  <c r="AU19" i="26"/>
  <c r="AS19" i="26"/>
  <c r="AP19" i="26"/>
  <c r="AR19" i="26" s="1"/>
  <c r="AN19" i="26"/>
  <c r="AK19" i="26"/>
  <c r="AM19" i="26" s="1"/>
  <c r="AI19" i="26"/>
  <c r="AF19" i="26"/>
  <c r="AH19" i="26" s="1"/>
  <c r="AD19" i="26"/>
  <c r="AA19" i="26"/>
  <c r="AC19" i="26" s="1"/>
  <c r="Y19" i="26"/>
  <c r="V19" i="26"/>
  <c r="X19" i="26" s="1"/>
  <c r="R19" i="26"/>
  <c r="P19" i="26"/>
  <c r="Q19" i="26" s="1"/>
  <c r="M19" i="26"/>
  <c r="K19" i="26"/>
  <c r="ED18" i="26"/>
  <c r="EE18" i="26" s="1"/>
  <c r="DX18" i="26"/>
  <c r="DU18" i="26"/>
  <c r="DR18" i="26"/>
  <c r="DO18" i="26"/>
  <c r="DL18" i="26"/>
  <c r="DJ18" i="26"/>
  <c r="H18" i="26" s="1"/>
  <c r="DH18" i="26"/>
  <c r="DI18" i="26" s="1"/>
  <c r="DE18" i="26"/>
  <c r="DB18" i="26"/>
  <c r="CY18" i="26"/>
  <c r="CV18" i="26"/>
  <c r="CS18" i="26"/>
  <c r="CP18" i="26"/>
  <c r="CM18" i="26"/>
  <c r="CJ18" i="26"/>
  <c r="CG18" i="26"/>
  <c r="CD18" i="26"/>
  <c r="CA18" i="26"/>
  <c r="BX18" i="26"/>
  <c r="BU18" i="26"/>
  <c r="BQ18" i="26"/>
  <c r="BO18" i="26"/>
  <c r="BM18" i="26"/>
  <c r="BJ18" i="26"/>
  <c r="BG18" i="26"/>
  <c r="BD18" i="26"/>
  <c r="BA18" i="26"/>
  <c r="AX18" i="26"/>
  <c r="AU18" i="26"/>
  <c r="AS18" i="26"/>
  <c r="AP18" i="26"/>
  <c r="AR18" i="26" s="1"/>
  <c r="AN18" i="26"/>
  <c r="AK18" i="26"/>
  <c r="AM18" i="26" s="1"/>
  <c r="AI18" i="26"/>
  <c r="AF18" i="26"/>
  <c r="AH18" i="26" s="1"/>
  <c r="AD18" i="26"/>
  <c r="AA18" i="26"/>
  <c r="AC18" i="26" s="1"/>
  <c r="Y18" i="26"/>
  <c r="V18" i="26"/>
  <c r="X18" i="26" s="1"/>
  <c r="R18" i="26"/>
  <c r="P18" i="26"/>
  <c r="M18" i="26"/>
  <c r="K18" i="26"/>
  <c r="L18" i="26" s="1"/>
  <c r="ED17" i="26"/>
  <c r="EE17" i="26"/>
  <c r="DX17" i="26"/>
  <c r="DU17" i="26"/>
  <c r="DR17" i="26"/>
  <c r="DO17" i="26"/>
  <c r="DL17" i="26"/>
  <c r="DJ17" i="26"/>
  <c r="H17" i="26" s="1"/>
  <c r="DH17" i="26"/>
  <c r="DE17" i="26"/>
  <c r="DB17" i="26"/>
  <c r="CY17" i="26"/>
  <c r="CV17" i="26"/>
  <c r="CS17" i="26"/>
  <c r="CP17" i="26"/>
  <c r="CM17" i="26"/>
  <c r="CJ17" i="26"/>
  <c r="CG17" i="26"/>
  <c r="CD17" i="26"/>
  <c r="CA17" i="26"/>
  <c r="BX17" i="26"/>
  <c r="BU17" i="26"/>
  <c r="BQ17" i="26"/>
  <c r="BR17" i="26" s="1"/>
  <c r="BO17" i="26"/>
  <c r="BM17" i="26"/>
  <c r="BJ17" i="26"/>
  <c r="BG17" i="26"/>
  <c r="BD17" i="26"/>
  <c r="BA17" i="26"/>
  <c r="AX17" i="26"/>
  <c r="AU17" i="26"/>
  <c r="AS17" i="26"/>
  <c r="AP17" i="26"/>
  <c r="AR17" i="26" s="1"/>
  <c r="AN17" i="26"/>
  <c r="AK17" i="26"/>
  <c r="AM17" i="26" s="1"/>
  <c r="AI17" i="26"/>
  <c r="AF17" i="26"/>
  <c r="AH17" i="26" s="1"/>
  <c r="AD17" i="26"/>
  <c r="AA17" i="26"/>
  <c r="AC17" i="26" s="1"/>
  <c r="Y17" i="26"/>
  <c r="V17" i="26"/>
  <c r="X17" i="26" s="1"/>
  <c r="R17" i="26"/>
  <c r="P17" i="26"/>
  <c r="M17" i="26"/>
  <c r="K17" i="26"/>
  <c r="L17" i="26" s="1"/>
  <c r="ED16" i="26"/>
  <c r="EE16" i="26" s="1"/>
  <c r="DX16" i="26"/>
  <c r="DU16" i="26"/>
  <c r="DR16" i="26"/>
  <c r="DO16" i="26"/>
  <c r="DL16" i="26"/>
  <c r="DJ16" i="26"/>
  <c r="H16" i="26" s="1"/>
  <c r="DH16" i="26"/>
  <c r="DE16" i="26"/>
  <c r="DB16" i="26"/>
  <c r="CY16" i="26"/>
  <c r="CV16" i="26"/>
  <c r="CS16" i="26"/>
  <c r="CP16" i="26"/>
  <c r="CM16" i="26"/>
  <c r="CJ16" i="26"/>
  <c r="CG16" i="26"/>
  <c r="CD16" i="26"/>
  <c r="CA16" i="26"/>
  <c r="BX16" i="26"/>
  <c r="BU16" i="26"/>
  <c r="BQ16" i="26"/>
  <c r="BO16" i="26"/>
  <c r="BM16" i="26"/>
  <c r="BJ16" i="26"/>
  <c r="BG16" i="26"/>
  <c r="BD16" i="26"/>
  <c r="BA16" i="26"/>
  <c r="AX16" i="26"/>
  <c r="AU16" i="26"/>
  <c r="AS16" i="26"/>
  <c r="AP16" i="26"/>
  <c r="AR16" i="26" s="1"/>
  <c r="AN16" i="26"/>
  <c r="AK16" i="26"/>
  <c r="AM16" i="26" s="1"/>
  <c r="AI16" i="26"/>
  <c r="AF16" i="26"/>
  <c r="AH16" i="26" s="1"/>
  <c r="AD16" i="26"/>
  <c r="AA16" i="26"/>
  <c r="AC16" i="26" s="1"/>
  <c r="Y16" i="26"/>
  <c r="V16" i="26"/>
  <c r="X16" i="26" s="1"/>
  <c r="R16" i="26"/>
  <c r="P16" i="26"/>
  <c r="M16" i="26"/>
  <c r="K16" i="26"/>
  <c r="L16" i="26" s="1"/>
  <c r="ED15" i="26"/>
  <c r="EE15" i="26" s="1"/>
  <c r="DX15" i="26"/>
  <c r="DU15" i="26"/>
  <c r="DR15" i="26"/>
  <c r="DO15" i="26"/>
  <c r="DL15" i="26"/>
  <c r="DJ15" i="26"/>
  <c r="H15" i="26" s="1"/>
  <c r="DH15" i="26"/>
  <c r="DE15" i="26"/>
  <c r="DB15" i="26"/>
  <c r="CY15" i="26"/>
  <c r="CV15" i="26"/>
  <c r="CS15" i="26"/>
  <c r="CP15" i="26"/>
  <c r="CM15" i="26"/>
  <c r="CJ15" i="26"/>
  <c r="CG15" i="26"/>
  <c r="CD15" i="26"/>
  <c r="CA15" i="26"/>
  <c r="BX15" i="26"/>
  <c r="BU15" i="26"/>
  <c r="BQ15" i="26"/>
  <c r="BO15" i="26"/>
  <c r="BM15" i="26"/>
  <c r="BJ15" i="26"/>
  <c r="BG15" i="26"/>
  <c r="BD15" i="26"/>
  <c r="BA15" i="26"/>
  <c r="AX15" i="26"/>
  <c r="AU15" i="26"/>
  <c r="AS15" i="26"/>
  <c r="AP15" i="26"/>
  <c r="AR15" i="26" s="1"/>
  <c r="AN15" i="26"/>
  <c r="AK15" i="26"/>
  <c r="AM15" i="26" s="1"/>
  <c r="AI15" i="26"/>
  <c r="AF15" i="26"/>
  <c r="AH15" i="26" s="1"/>
  <c r="AD15" i="26"/>
  <c r="AA15" i="26"/>
  <c r="AC15" i="26" s="1"/>
  <c r="Y15" i="26"/>
  <c r="V15" i="26"/>
  <c r="X15" i="26" s="1"/>
  <c r="R15" i="26"/>
  <c r="P15" i="26"/>
  <c r="M15" i="26"/>
  <c r="K15" i="26"/>
  <c r="L15" i="26" s="1"/>
  <c r="ED14" i="26"/>
  <c r="EE14" i="26" s="1"/>
  <c r="DX14" i="26"/>
  <c r="DU14" i="26"/>
  <c r="DR14" i="26"/>
  <c r="DO14" i="26"/>
  <c r="DL14" i="26"/>
  <c r="DJ14" i="26"/>
  <c r="H14" i="26" s="1"/>
  <c r="DH14" i="26"/>
  <c r="DE14" i="26"/>
  <c r="DB14" i="26"/>
  <c r="CY14" i="26"/>
  <c r="CV14" i="26"/>
  <c r="CS14" i="26"/>
  <c r="CP14" i="26"/>
  <c r="CM14" i="26"/>
  <c r="CJ14" i="26"/>
  <c r="CG14" i="26"/>
  <c r="CD14" i="26"/>
  <c r="CA14" i="26"/>
  <c r="BX14" i="26"/>
  <c r="BU14" i="26"/>
  <c r="BQ14" i="26"/>
  <c r="BO14" i="26"/>
  <c r="BM14" i="26"/>
  <c r="BJ14" i="26"/>
  <c r="BG14" i="26"/>
  <c r="BD14" i="26"/>
  <c r="BA14" i="26"/>
  <c r="AX14" i="26"/>
  <c r="AU14" i="26"/>
  <c r="AS14" i="26"/>
  <c r="AP14" i="26"/>
  <c r="AR14" i="26" s="1"/>
  <c r="AN14" i="26"/>
  <c r="AK14" i="26"/>
  <c r="AM14" i="26" s="1"/>
  <c r="AI14" i="26"/>
  <c r="AF14" i="26"/>
  <c r="AH14" i="26" s="1"/>
  <c r="AD14" i="26"/>
  <c r="AA14" i="26"/>
  <c r="AC14" i="26" s="1"/>
  <c r="Y14" i="26"/>
  <c r="V14" i="26"/>
  <c r="X14" i="26" s="1"/>
  <c r="R14" i="26"/>
  <c r="P14" i="26"/>
  <c r="M14" i="26"/>
  <c r="K14" i="26"/>
  <c r="L14" i="26" s="1"/>
  <c r="ED13" i="26"/>
  <c r="EE13" i="26" s="1"/>
  <c r="DX13" i="26"/>
  <c r="DU13" i="26"/>
  <c r="DR13" i="26"/>
  <c r="DO13" i="26"/>
  <c r="DL13" i="26"/>
  <c r="DJ13" i="26"/>
  <c r="H13" i="26" s="1"/>
  <c r="DH13" i="26"/>
  <c r="DI13" i="26" s="1"/>
  <c r="DE13" i="26"/>
  <c r="DB13" i="26"/>
  <c r="CY13" i="26"/>
  <c r="CV13" i="26"/>
  <c r="CS13" i="26"/>
  <c r="CP13" i="26"/>
  <c r="CM13" i="26"/>
  <c r="CJ13" i="26"/>
  <c r="CG13" i="26"/>
  <c r="CD13" i="26"/>
  <c r="CA13" i="26"/>
  <c r="BX13" i="26"/>
  <c r="BU13" i="26"/>
  <c r="BQ13" i="26"/>
  <c r="BO13" i="26"/>
  <c r="BP13" i="26" s="1"/>
  <c r="BM13" i="26"/>
  <c r="BJ13" i="26"/>
  <c r="BG13" i="26"/>
  <c r="BD13" i="26"/>
  <c r="BA13" i="26"/>
  <c r="AX13" i="26"/>
  <c r="AU13" i="26"/>
  <c r="AS13" i="26"/>
  <c r="AP13" i="26"/>
  <c r="AR13" i="26" s="1"/>
  <c r="AN13" i="26"/>
  <c r="AK13" i="26"/>
  <c r="AM13" i="26" s="1"/>
  <c r="AI13" i="26"/>
  <c r="AF13" i="26"/>
  <c r="AH13" i="26" s="1"/>
  <c r="AD13" i="26"/>
  <c r="AA13" i="26"/>
  <c r="AC13" i="26" s="1"/>
  <c r="Y13" i="26"/>
  <c r="V13" i="26"/>
  <c r="X13" i="26" s="1"/>
  <c r="R13" i="26"/>
  <c r="P13" i="26"/>
  <c r="Q13" i="26" s="1"/>
  <c r="M13" i="26"/>
  <c r="K13" i="26"/>
  <c r="O13" i="26" s="1"/>
  <c r="ED12" i="26"/>
  <c r="DX12" i="26"/>
  <c r="DU12" i="26"/>
  <c r="DR12" i="26"/>
  <c r="DO12" i="26"/>
  <c r="DL12" i="26"/>
  <c r="DJ12" i="26"/>
  <c r="H12" i="26" s="1"/>
  <c r="DH12" i="26"/>
  <c r="DI12" i="26" s="1"/>
  <c r="DE12" i="26"/>
  <c r="DB12" i="26"/>
  <c r="CY12" i="26"/>
  <c r="CV12" i="26"/>
  <c r="CS12" i="26"/>
  <c r="CP12" i="26"/>
  <c r="CM12" i="26"/>
  <c r="CJ12" i="26"/>
  <c r="CG12" i="26"/>
  <c r="CD12" i="26"/>
  <c r="CA12" i="26"/>
  <c r="BX12" i="26"/>
  <c r="BU12" i="26"/>
  <c r="BQ12" i="26"/>
  <c r="BO12" i="26"/>
  <c r="BP12" i="26" s="1"/>
  <c r="BR12" i="26" s="1"/>
  <c r="BM12" i="26"/>
  <c r="BJ12" i="26"/>
  <c r="BG12" i="26"/>
  <c r="BD12" i="26"/>
  <c r="BA12" i="26"/>
  <c r="AX12" i="26"/>
  <c r="AU12" i="26"/>
  <c r="AS12" i="26"/>
  <c r="AP12" i="26"/>
  <c r="AR12" i="26" s="1"/>
  <c r="AN12" i="26"/>
  <c r="AK12" i="26"/>
  <c r="AM12" i="26" s="1"/>
  <c r="AI12" i="26"/>
  <c r="AF12" i="26"/>
  <c r="AH12" i="26" s="1"/>
  <c r="AD12" i="26"/>
  <c r="AA12" i="26"/>
  <c r="AC12" i="26" s="1"/>
  <c r="Y12" i="26"/>
  <c r="V12" i="26"/>
  <c r="X12" i="26" s="1"/>
  <c r="R12" i="26"/>
  <c r="P12" i="26"/>
  <c r="M12" i="26"/>
  <c r="K12" i="26"/>
  <c r="L12" i="26" s="1"/>
  <c r="ED11" i="26"/>
  <c r="EE11" i="26" s="1"/>
  <c r="DX11" i="26"/>
  <c r="DU11" i="26"/>
  <c r="DR11" i="26"/>
  <c r="DO11" i="26"/>
  <c r="DL11" i="26"/>
  <c r="DJ11" i="26"/>
  <c r="H11" i="26" s="1"/>
  <c r="DH11" i="26"/>
  <c r="DI11" i="26" s="1"/>
  <c r="DE11" i="26"/>
  <c r="DB11" i="26"/>
  <c r="CY11" i="26"/>
  <c r="CV11" i="26"/>
  <c r="CS11" i="26"/>
  <c r="CP11" i="26"/>
  <c r="CM11" i="26"/>
  <c r="CJ11" i="26"/>
  <c r="CG11" i="26"/>
  <c r="CD11" i="26"/>
  <c r="CA11" i="26"/>
  <c r="BX11" i="26"/>
  <c r="BU11" i="26"/>
  <c r="BQ11" i="26"/>
  <c r="BS11" i="26" s="1"/>
  <c r="BO11" i="26"/>
  <c r="BM11" i="26"/>
  <c r="BJ11" i="26"/>
  <c r="BG11" i="26"/>
  <c r="BD11" i="26"/>
  <c r="BA11" i="26"/>
  <c r="AX11" i="26"/>
  <c r="AU11" i="26"/>
  <c r="AS11" i="26"/>
  <c r="AP11" i="26"/>
  <c r="AR11" i="26" s="1"/>
  <c r="AN11" i="26"/>
  <c r="AK11" i="26"/>
  <c r="AM11" i="26" s="1"/>
  <c r="AI11" i="26"/>
  <c r="AF11" i="26"/>
  <c r="AH11" i="26" s="1"/>
  <c r="AD11" i="26"/>
  <c r="AA11" i="26"/>
  <c r="AC11" i="26" s="1"/>
  <c r="Y11" i="26"/>
  <c r="V11" i="26"/>
  <c r="X11" i="26" s="1"/>
  <c r="R11" i="26"/>
  <c r="P11" i="26"/>
  <c r="M11" i="26"/>
  <c r="K11" i="26"/>
  <c r="L11" i="26" s="1"/>
  <c r="DX10" i="26"/>
  <c r="DU10" i="26"/>
  <c r="DR10" i="26"/>
  <c r="DO10" i="26"/>
  <c r="DL10" i="26"/>
  <c r="DJ10" i="26"/>
  <c r="H10" i="26"/>
  <c r="DE10" i="26"/>
  <c r="DB10" i="26"/>
  <c r="CY10" i="26"/>
  <c r="CV10" i="26"/>
  <c r="CS10" i="26"/>
  <c r="CP10" i="26"/>
  <c r="CM10" i="26"/>
  <c r="CJ10" i="26"/>
  <c r="CG10" i="26"/>
  <c r="CD10" i="26"/>
  <c r="CA10" i="26"/>
  <c r="BX10" i="26"/>
  <c r="BU10" i="26"/>
  <c r="BQ10" i="26"/>
  <c r="BO10" i="26"/>
  <c r="BP10" i="26" s="1"/>
  <c r="BR10" i="26" s="1"/>
  <c r="BM10" i="26"/>
  <c r="BJ10" i="26"/>
  <c r="BG10" i="26"/>
  <c r="BD10" i="26"/>
  <c r="BA10" i="26"/>
  <c r="AX10" i="26"/>
  <c r="AU10" i="26"/>
  <c r="AS10" i="26"/>
  <c r="AP10" i="26"/>
  <c r="AR10" i="26" s="1"/>
  <c r="AN10" i="26"/>
  <c r="AK10" i="26"/>
  <c r="AM10" i="26" s="1"/>
  <c r="AI10" i="26"/>
  <c r="AF10" i="26"/>
  <c r="AH10" i="26" s="1"/>
  <c r="AD10" i="26"/>
  <c r="AA10" i="26"/>
  <c r="AC10" i="26" s="1"/>
  <c r="Y10" i="26"/>
  <c r="V10" i="26"/>
  <c r="X10" i="26" s="1"/>
  <c r="R10" i="26"/>
  <c r="P10" i="26"/>
  <c r="M10" i="26"/>
  <c r="K10" i="26"/>
  <c r="R8" i="26"/>
  <c r="W8" i="26" s="1"/>
  <c r="AB8" i="26" s="1"/>
  <c r="AG8" i="26" s="1"/>
  <c r="AL8" i="26" s="1"/>
  <c r="AQ8" i="26" s="1"/>
  <c r="AV8" i="26" s="1"/>
  <c r="AY8" i="26" s="1"/>
  <c r="BB8" i="26" s="1"/>
  <c r="N8" i="26"/>
  <c r="S8" i="26"/>
  <c r="X8" i="26" s="1"/>
  <c r="AC8" i="26" s="1"/>
  <c r="AH8" i="26" s="1"/>
  <c r="AM8" i="26" s="1"/>
  <c r="L8" i="26"/>
  <c r="Q8" i="26" s="1"/>
  <c r="V8" i="26" s="1"/>
  <c r="AA8" i="26" s="1"/>
  <c r="AF8" i="26" s="1"/>
  <c r="AK8" i="26" s="1"/>
  <c r="AP8" i="26" s="1"/>
  <c r="AU8" i="26" s="1"/>
  <c r="AX8" i="26" s="1"/>
  <c r="BA8" i="26" s="1"/>
  <c r="BD8" i="26" s="1"/>
  <c r="BG8" i="26" s="1"/>
  <c r="BJ8" i="26" s="1"/>
  <c r="BM8" i="26" s="1"/>
  <c r="BP8" i="26" s="1"/>
  <c r="BU8" i="26" s="1"/>
  <c r="BX8" i="26" s="1"/>
  <c r="CA8" i="26" s="1"/>
  <c r="CD8" i="26" s="1"/>
  <c r="CG8" i="26" s="1"/>
  <c r="CJ8" i="26" s="1"/>
  <c r="CM8" i="26" s="1"/>
  <c r="CP8" i="26" s="1"/>
  <c r="CS8" i="26" s="1"/>
  <c r="CV8" i="26" s="1"/>
  <c r="CY8" i="26" s="1"/>
  <c r="DB8" i="26" s="1"/>
  <c r="DE8" i="26" s="1"/>
  <c r="DI8" i="26" s="1"/>
  <c r="DL8" i="26" s="1"/>
  <c r="DO8" i="26" s="1"/>
  <c r="DR8" i="26" s="1"/>
  <c r="DU8" i="26" s="1"/>
  <c r="DX8" i="26" s="1"/>
  <c r="EA8" i="26" s="1"/>
  <c r="EE8" i="26" s="1"/>
  <c r="H8" i="26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5" i="25"/>
  <c r="E77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D77" i="25"/>
  <c r="C68" i="24"/>
  <c r="C62" i="24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9" i="23"/>
  <c r="M50" i="23"/>
  <c r="M51" i="23"/>
  <c r="M52" i="23"/>
  <c r="M53" i="23"/>
  <c r="M54" i="23"/>
  <c r="M55" i="23"/>
  <c r="M56" i="23"/>
  <c r="M58" i="23"/>
  <c r="M59" i="23"/>
  <c r="M60" i="23"/>
  <c r="M61" i="23"/>
  <c r="M62" i="23"/>
  <c r="M63" i="23"/>
  <c r="M64" i="23"/>
  <c r="M65" i="23"/>
  <c r="M66" i="23"/>
  <c r="M67" i="23"/>
  <c r="M69" i="23"/>
  <c r="M70" i="23"/>
  <c r="M71" i="23"/>
  <c r="M72" i="23"/>
  <c r="M73" i="23"/>
  <c r="M74" i="23"/>
  <c r="M75" i="23"/>
  <c r="M76" i="23"/>
  <c r="M77" i="23"/>
  <c r="M78" i="23"/>
  <c r="M79" i="23"/>
  <c r="M8" i="23"/>
  <c r="L33" i="23"/>
  <c r="L53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9" i="23"/>
  <c r="K50" i="23"/>
  <c r="K51" i="23"/>
  <c r="K52" i="23"/>
  <c r="K53" i="23"/>
  <c r="K54" i="23"/>
  <c r="K55" i="23"/>
  <c r="K56" i="23"/>
  <c r="K58" i="23"/>
  <c r="K59" i="23"/>
  <c r="K60" i="23"/>
  <c r="K61" i="23"/>
  <c r="K62" i="23"/>
  <c r="K63" i="23"/>
  <c r="K64" i="23"/>
  <c r="K65" i="23"/>
  <c r="K66" i="23"/>
  <c r="K67" i="23"/>
  <c r="K69" i="23"/>
  <c r="K70" i="23"/>
  <c r="K71" i="23"/>
  <c r="K72" i="23"/>
  <c r="K73" i="23"/>
  <c r="K74" i="23"/>
  <c r="K75" i="23"/>
  <c r="K76" i="23"/>
  <c r="K77" i="23"/>
  <c r="K78" i="23"/>
  <c r="K79" i="23"/>
  <c r="K8" i="23"/>
  <c r="R80" i="23"/>
  <c r="Q80" i="23"/>
  <c r="P80" i="23"/>
  <c r="J80" i="23"/>
  <c r="J81" i="23" s="1"/>
  <c r="I80" i="23"/>
  <c r="H80" i="23"/>
  <c r="N42" i="23"/>
  <c r="N43" i="23"/>
  <c r="N44" i="23"/>
  <c r="N45" i="23"/>
  <c r="N46" i="23"/>
  <c r="N49" i="23"/>
  <c r="N50" i="23"/>
  <c r="N51" i="23"/>
  <c r="N52" i="23"/>
  <c r="N53" i="23"/>
  <c r="N54" i="23"/>
  <c r="N55" i="23"/>
  <c r="N56" i="23"/>
  <c r="N58" i="23"/>
  <c r="N59" i="23"/>
  <c r="N60" i="23"/>
  <c r="N61" i="23"/>
  <c r="N62" i="23"/>
  <c r="N63" i="23"/>
  <c r="N64" i="23"/>
  <c r="N65" i="23"/>
  <c r="N66" i="23"/>
  <c r="N67" i="23"/>
  <c r="N69" i="23"/>
  <c r="N70" i="23"/>
  <c r="N71" i="23"/>
  <c r="N72" i="23"/>
  <c r="N73" i="23"/>
  <c r="N74" i="23"/>
  <c r="N75" i="23"/>
  <c r="N76" i="23"/>
  <c r="N77" i="23"/>
  <c r="N78" i="23"/>
  <c r="N79" i="23"/>
  <c r="C41" i="23"/>
  <c r="C23" i="23"/>
  <c r="C29" i="23"/>
  <c r="C77" i="25"/>
  <c r="T25" i="26"/>
  <c r="BS44" i="26"/>
  <c r="S64" i="26"/>
  <c r="O55" i="26"/>
  <c r="BS19" i="26"/>
  <c r="O68" i="26"/>
  <c r="T37" i="26"/>
  <c r="O49" i="26"/>
  <c r="T61" i="26"/>
  <c r="BS39" i="26"/>
  <c r="S58" i="26"/>
  <c r="O69" i="26"/>
  <c r="O38" i="26"/>
  <c r="Q53" i="26"/>
  <c r="BS63" i="26"/>
  <c r="BS72" i="26"/>
  <c r="AI82" i="26"/>
  <c r="T74" i="26"/>
  <c r="BS37" i="26"/>
  <c r="T23" i="26"/>
  <c r="BR53" i="26"/>
  <c r="O63" i="26"/>
  <c r="O71" i="26"/>
  <c r="T19" i="26"/>
  <c r="Q25" i="26"/>
  <c r="S25" i="26" s="1"/>
  <c r="BP39" i="26"/>
  <c r="BR39" i="26" s="1"/>
  <c r="L41" i="26"/>
  <c r="Q57" i="26"/>
  <c r="Q69" i="26"/>
  <c r="Q15" i="26"/>
  <c r="S15" i="26" s="1"/>
  <c r="Q23" i="26"/>
  <c r="S23" i="26" s="1"/>
  <c r="T58" i="26"/>
  <c r="T64" i="26"/>
  <c r="BS70" i="26"/>
  <c r="O72" i="26"/>
  <c r="O77" i="26"/>
  <c r="BS78" i="26"/>
  <c r="T81" i="26"/>
  <c r="BS81" i="26"/>
  <c r="S19" i="26"/>
  <c r="BS23" i="26"/>
  <c r="Q27" i="26"/>
  <c r="S27" i="26" s="1"/>
  <c r="T29" i="26"/>
  <c r="T47" i="26"/>
  <c r="T54" i="26"/>
  <c r="Q63" i="26"/>
  <c r="T65" i="26"/>
  <c r="O67" i="26"/>
  <c r="BS67" i="26"/>
  <c r="BR22" i="26"/>
  <c r="N20" i="26"/>
  <c r="F46" i="26"/>
  <c r="DI50" i="26"/>
  <c r="F52" i="26"/>
  <c r="O18" i="26"/>
  <c r="O20" i="26"/>
  <c r="O26" i="26"/>
  <c r="BS26" i="26"/>
  <c r="BS28" i="26"/>
  <c r="O30" i="26"/>
  <c r="O32" i="26"/>
  <c r="Q33" i="26"/>
  <c r="Q35" i="26"/>
  <c r="Q37" i="26"/>
  <c r="S37" i="26" s="1"/>
  <c r="O46" i="26"/>
  <c r="BS47" i="26"/>
  <c r="O50" i="26"/>
  <c r="BS55" i="26"/>
  <c r="O56" i="26"/>
  <c r="BR58" i="26"/>
  <c r="F10" i="26"/>
  <c r="G10" i="26" s="1"/>
  <c r="DI10" i="26"/>
  <c r="BP11" i="26"/>
  <c r="BP15" i="26"/>
  <c r="BP17" i="26"/>
  <c r="L19" i="26"/>
  <c r="BP19" i="26"/>
  <c r="BR19" i="26" s="1"/>
  <c r="F20" i="26"/>
  <c r="G20" i="26" s="1"/>
  <c r="L21" i="26"/>
  <c r="N21" i="26" s="1"/>
  <c r="BP21" i="26"/>
  <c r="BR21" i="26" s="1"/>
  <c r="BP23" i="26"/>
  <c r="BR23" i="26" s="1"/>
  <c r="F24" i="26"/>
  <c r="G24" i="26" s="1"/>
  <c r="I24" i="26" s="1"/>
  <c r="BP25" i="26"/>
  <c r="BR25" i="26" s="1"/>
  <c r="BP27" i="26"/>
  <c r="BP29" i="26"/>
  <c r="BR29" i="26" s="1"/>
  <c r="L33" i="26"/>
  <c r="N33" i="26" s="1"/>
  <c r="BP35" i="26"/>
  <c r="BP37" i="26"/>
  <c r="DI45" i="26"/>
  <c r="F45" i="26"/>
  <c r="G45" i="26" s="1"/>
  <c r="F47" i="26"/>
  <c r="G47" i="26" s="1"/>
  <c r="I47" i="26" s="1"/>
  <c r="DI53" i="26"/>
  <c r="F53" i="26"/>
  <c r="J53" i="26" s="1"/>
  <c r="DI57" i="26"/>
  <c r="DI59" i="26"/>
  <c r="F59" i="26"/>
  <c r="G59" i="26" s="1"/>
  <c r="F13" i="26"/>
  <c r="G13" i="26" s="1"/>
  <c r="F23" i="26"/>
  <c r="G23" i="26" s="1"/>
  <c r="F35" i="26"/>
  <c r="G35" i="26" s="1"/>
  <c r="F41" i="26"/>
  <c r="G41" i="26" s="1"/>
  <c r="J41" i="26"/>
  <c r="BR46" i="26"/>
  <c r="N55" i="26"/>
  <c r="BS58" i="26"/>
  <c r="F61" i="26"/>
  <c r="G61" i="26" s="1"/>
  <c r="I61" i="26" s="1"/>
  <c r="L62" i="26"/>
  <c r="N62" i="26" s="1"/>
  <c r="F63" i="26"/>
  <c r="J63" i="26" s="1"/>
  <c r="BR63" i="26"/>
  <c r="BP64" i="26"/>
  <c r="BR64" i="26" s="1"/>
  <c r="F65" i="26"/>
  <c r="BP66" i="26"/>
  <c r="BR66" i="26" s="1"/>
  <c r="N67" i="26"/>
  <c r="BR67" i="26"/>
  <c r="L68" i="26"/>
  <c r="N68" i="26" s="1"/>
  <c r="BP68" i="26"/>
  <c r="BR68" i="26" s="1"/>
  <c r="F69" i="26"/>
  <c r="BP70" i="26"/>
  <c r="BR70" i="26" s="1"/>
  <c r="N71" i="26"/>
  <c r="L72" i="26"/>
  <c r="N72" i="26" s="1"/>
  <c r="BP72" i="26"/>
  <c r="BR72" i="26" s="1"/>
  <c r="F73" i="26"/>
  <c r="L74" i="26"/>
  <c r="BP74" i="26"/>
  <c r="BR74" i="26" s="1"/>
  <c r="F75" i="26"/>
  <c r="J75" i="26" s="1"/>
  <c r="L76" i="26"/>
  <c r="BP76" i="26"/>
  <c r="BR76" i="26" s="1"/>
  <c r="N77" i="26"/>
  <c r="BP78" i="26"/>
  <c r="BR78" i="26" s="1"/>
  <c r="F79" i="26"/>
  <c r="G79" i="26" s="1"/>
  <c r="L80" i="26"/>
  <c r="N80" i="26" s="1"/>
  <c r="BR81" i="26"/>
  <c r="V82" i="26"/>
  <c r="AH82" i="26"/>
  <c r="AP82" i="26"/>
  <c r="AR82" i="26" s="1"/>
  <c r="F60" i="26"/>
  <c r="G60" i="26" s="1"/>
  <c r="I60" i="26" s="1"/>
  <c r="F62" i="26"/>
  <c r="J62" i="26" s="1"/>
  <c r="F66" i="26"/>
  <c r="G66" i="26" s="1"/>
  <c r="I66" i="26" s="1"/>
  <c r="F68" i="26"/>
  <c r="F72" i="26"/>
  <c r="F78" i="26"/>
  <c r="G78" i="26" s="1"/>
  <c r="M10" i="27"/>
  <c r="R16" i="27"/>
  <c r="N22" i="27"/>
  <c r="BR25" i="27"/>
  <c r="P33" i="27"/>
  <c r="E44" i="27"/>
  <c r="F44" i="27" s="1"/>
  <c r="H44" i="27" s="1"/>
  <c r="M45" i="27"/>
  <c r="E46" i="27"/>
  <c r="F46" i="27" s="1"/>
  <c r="H46" i="27" s="1"/>
  <c r="R50" i="27"/>
  <c r="BR60" i="27"/>
  <c r="R72" i="27"/>
  <c r="N33" i="27"/>
  <c r="N38" i="27"/>
  <c r="BQ42" i="27"/>
  <c r="R58" i="27"/>
  <c r="BR68" i="27"/>
  <c r="BR73" i="27"/>
  <c r="S75" i="27"/>
  <c r="AM82" i="27"/>
  <c r="BQ19" i="27"/>
  <c r="R32" i="27"/>
  <c r="S14" i="27"/>
  <c r="S19" i="27"/>
  <c r="N21" i="27"/>
  <c r="R26" i="27"/>
  <c r="N29" i="27"/>
  <c r="BR33" i="27"/>
  <c r="BR45" i="27"/>
  <c r="N46" i="27"/>
  <c r="S49" i="27"/>
  <c r="S56" i="27"/>
  <c r="N57" i="27"/>
  <c r="M58" i="27"/>
  <c r="M61" i="27"/>
  <c r="S64" i="27"/>
  <c r="N71" i="27"/>
  <c r="S32" i="27"/>
  <c r="S34" i="27"/>
  <c r="E36" i="27"/>
  <c r="F36" i="27" s="1"/>
  <c r="H36" i="27" s="1"/>
  <c r="BR46" i="27"/>
  <c r="N49" i="27"/>
  <c r="S70" i="27"/>
  <c r="E17" i="27"/>
  <c r="F17" i="27" s="1"/>
  <c r="BR41" i="27"/>
  <c r="N47" i="27"/>
  <c r="BR48" i="27"/>
  <c r="N53" i="27"/>
  <c r="S59" i="27"/>
  <c r="BR59" i="27"/>
  <c r="BQ61" i="27"/>
  <c r="S65" i="27"/>
  <c r="N66" i="27"/>
  <c r="S76" i="27"/>
  <c r="S77" i="27"/>
  <c r="R68" i="27"/>
  <c r="BR81" i="27"/>
  <c r="BR11" i="27"/>
  <c r="S16" i="27"/>
  <c r="N17" i="27"/>
  <c r="BR20" i="27"/>
  <c r="K21" i="27"/>
  <c r="S22" i="27"/>
  <c r="S29" i="27"/>
  <c r="P31" i="27"/>
  <c r="R31" i="27" s="1"/>
  <c r="R34" i="27"/>
  <c r="BR34" i="27"/>
  <c r="S35" i="27"/>
  <c r="S40" i="27"/>
  <c r="BO41" i="27"/>
  <c r="BQ41" i="27" s="1"/>
  <c r="BR43" i="27"/>
  <c r="BO45" i="27"/>
  <c r="BQ45" i="27" s="1"/>
  <c r="S52" i="27"/>
  <c r="BR57" i="27"/>
  <c r="P59" i="27"/>
  <c r="R59" i="27" s="1"/>
  <c r="S60" i="27"/>
  <c r="P62" i="27"/>
  <c r="R62" i="27"/>
  <c r="N64" i="27"/>
  <c r="S68" i="27"/>
  <c r="S74" i="27"/>
  <c r="P75" i="27"/>
  <c r="R75" i="27" s="1"/>
  <c r="N77" i="27"/>
  <c r="S79" i="27"/>
  <c r="BR79" i="27"/>
  <c r="S81" i="27"/>
  <c r="AR82" i="27"/>
  <c r="I39" i="27"/>
  <c r="E40" i="27"/>
  <c r="I40" i="27" s="1"/>
  <c r="K43" i="27"/>
  <c r="M43" i="27" s="1"/>
  <c r="S44" i="27"/>
  <c r="N51" i="27"/>
  <c r="M53" i="27"/>
  <c r="P55" i="27"/>
  <c r="P64" i="27"/>
  <c r="R64" i="27" s="1"/>
  <c r="M78" i="27"/>
  <c r="BQ78" i="27"/>
  <c r="M80" i="27"/>
  <c r="BR12" i="27"/>
  <c r="R18" i="27"/>
  <c r="N24" i="27"/>
  <c r="BR26" i="27"/>
  <c r="N32" i="27"/>
  <c r="N73" i="27"/>
  <c r="AB82" i="27"/>
  <c r="N15" i="27"/>
  <c r="S18" i="27"/>
  <c r="N26" i="27"/>
  <c r="S26" i="27"/>
  <c r="BR28" i="27"/>
  <c r="R29" i="27"/>
  <c r="R35" i="27"/>
  <c r="E38" i="27"/>
  <c r="F38" i="27" s="1"/>
  <c r="H38" i="27" s="1"/>
  <c r="R41" i="27"/>
  <c r="BQ43" i="27"/>
  <c r="N45" i="27"/>
  <c r="M46" i="27"/>
  <c r="BR50" i="27"/>
  <c r="S53" i="27"/>
  <c r="N55" i="27"/>
  <c r="R56" i="27"/>
  <c r="N62" i="27"/>
  <c r="BR64" i="27"/>
  <c r="S67" i="27"/>
  <c r="R70" i="27"/>
  <c r="S72" i="27"/>
  <c r="BR77" i="27"/>
  <c r="AH82" i="27"/>
  <c r="P10" i="27"/>
  <c r="R10" i="27" s="1"/>
  <c r="K12" i="27"/>
  <c r="M12" i="27" s="1"/>
  <c r="BO12" i="27"/>
  <c r="BQ12" i="27" s="1"/>
  <c r="P13" i="27"/>
  <c r="E14" i="27"/>
  <c r="F14" i="27" s="1"/>
  <c r="K16" i="27"/>
  <c r="M16" i="27" s="1"/>
  <c r="E18" i="27"/>
  <c r="F18" i="27" s="1"/>
  <c r="H18" i="27" s="1"/>
  <c r="M18" i="27"/>
  <c r="K20" i="27"/>
  <c r="M20" i="27" s="1"/>
  <c r="BO20" i="27"/>
  <c r="BQ20" i="27" s="1"/>
  <c r="P21" i="27"/>
  <c r="BO24" i="27"/>
  <c r="BQ24" i="27"/>
  <c r="E25" i="27"/>
  <c r="BQ25" i="27"/>
  <c r="K26" i="27"/>
  <c r="M26" i="27" s="1"/>
  <c r="E27" i="27"/>
  <c r="F27" i="27" s="1"/>
  <c r="H27" i="27" s="1"/>
  <c r="BO28" i="27"/>
  <c r="BQ28" i="27" s="1"/>
  <c r="E29" i="27"/>
  <c r="M29" i="27"/>
  <c r="K30" i="27"/>
  <c r="M30" i="27" s="1"/>
  <c r="E31" i="27"/>
  <c r="F31" i="27" s="1"/>
  <c r="H31" i="27" s="1"/>
  <c r="K32" i="27"/>
  <c r="BO32" i="27"/>
  <c r="BQ32" i="27" s="1"/>
  <c r="E33" i="27"/>
  <c r="F33" i="27" s="1"/>
  <c r="H33" i="27" s="1"/>
  <c r="M33" i="27"/>
  <c r="BO34" i="27"/>
  <c r="BQ34" i="27" s="1"/>
  <c r="E35" i="27"/>
  <c r="F35" i="27" s="1"/>
  <c r="H35" i="27" s="1"/>
  <c r="K36" i="27"/>
  <c r="M36" i="27" s="1"/>
  <c r="E37" i="27"/>
  <c r="F37" i="27" s="1"/>
  <c r="BQ37" i="27"/>
  <c r="K38" i="27"/>
  <c r="M38" i="27" s="1"/>
  <c r="BO38" i="27"/>
  <c r="F39" i="27"/>
  <c r="H39" i="27" s="1"/>
  <c r="K39" i="27"/>
  <c r="R47" i="27"/>
  <c r="M48" i="27"/>
  <c r="M52" i="27"/>
  <c r="BQ63" i="27"/>
  <c r="E49" i="27"/>
  <c r="F49" i="27" s="1"/>
  <c r="E51" i="27"/>
  <c r="E53" i="27"/>
  <c r="F53" i="27" s="1"/>
  <c r="H53" i="27" s="1"/>
  <c r="BQ56" i="27"/>
  <c r="BQ65" i="27"/>
  <c r="BQ69" i="27"/>
  <c r="BQ70" i="27"/>
  <c r="N10" i="27"/>
  <c r="BR10" i="27"/>
  <c r="E12" i="27"/>
  <c r="E16" i="27"/>
  <c r="F16" i="27" s="1"/>
  <c r="E20" i="27"/>
  <c r="F20" i="27" s="1"/>
  <c r="E32" i="27"/>
  <c r="S41" i="27"/>
  <c r="E50" i="27"/>
  <c r="I50" i="27" s="1"/>
  <c r="S47" i="27"/>
  <c r="N48" i="27"/>
  <c r="N50" i="27"/>
  <c r="N52" i="27"/>
  <c r="E55" i="27"/>
  <c r="I55" i="27" s="1"/>
  <c r="E57" i="27"/>
  <c r="I57" i="27" s="1"/>
  <c r="E60" i="27"/>
  <c r="E62" i="27"/>
  <c r="I62" i="27" s="1"/>
  <c r="E64" i="27"/>
  <c r="E71" i="27"/>
  <c r="I71" i="27" s="1"/>
  <c r="E73" i="27"/>
  <c r="E75" i="27"/>
  <c r="F75" i="27" s="1"/>
  <c r="H75" i="27" s="1"/>
  <c r="E81" i="27"/>
  <c r="AC82" i="27"/>
  <c r="AG82" i="27"/>
  <c r="AO82" i="27"/>
  <c r="AQ82" i="27" s="1"/>
  <c r="BR56" i="27"/>
  <c r="N58" i="27"/>
  <c r="N61" i="27"/>
  <c r="BR61" i="27"/>
  <c r="N63" i="27"/>
  <c r="BR63" i="27"/>
  <c r="BR65" i="27"/>
  <c r="N67" i="27"/>
  <c r="BR69" i="27"/>
  <c r="N70" i="27"/>
  <c r="BR70" i="27"/>
  <c r="BR72" i="27"/>
  <c r="N78" i="27"/>
  <c r="P79" i="27"/>
  <c r="R79" i="27" s="1"/>
  <c r="N80" i="27"/>
  <c r="P81" i="27"/>
  <c r="R81" i="27" s="1"/>
  <c r="AJ82" i="27"/>
  <c r="AL82" i="27" s="1"/>
  <c r="K57" i="27"/>
  <c r="M57" i="27" s="1"/>
  <c r="BO57" i="27"/>
  <c r="BQ57" i="27"/>
  <c r="E58" i="27"/>
  <c r="I58" i="27" s="1"/>
  <c r="BO59" i="27"/>
  <c r="K60" i="27"/>
  <c r="M60" i="27" s="1"/>
  <c r="BO60" i="27"/>
  <c r="BQ60" i="27" s="1"/>
  <c r="E61" i="27"/>
  <c r="F61" i="27" s="1"/>
  <c r="K62" i="27"/>
  <c r="M62" i="27" s="1"/>
  <c r="BO62" i="27"/>
  <c r="BQ62" i="27" s="1"/>
  <c r="E63" i="27"/>
  <c r="I63" i="27" s="1"/>
  <c r="K64" i="27"/>
  <c r="M64" i="27" s="1"/>
  <c r="BO64" i="27"/>
  <c r="K66" i="27"/>
  <c r="M66" i="27" s="1"/>
  <c r="E67" i="27"/>
  <c r="F67" i="27" s="1"/>
  <c r="H67" i="27" s="1"/>
  <c r="BO68" i="27"/>
  <c r="BQ68" i="27" s="1"/>
  <c r="K71" i="27"/>
  <c r="M71" i="27" s="1"/>
  <c r="E72" i="27"/>
  <c r="F72" i="27" s="1"/>
  <c r="H72" i="27" s="1"/>
  <c r="K73" i="27"/>
  <c r="M73" i="27" s="1"/>
  <c r="BO73" i="27"/>
  <c r="BQ73" i="27" s="1"/>
  <c r="E74" i="27"/>
  <c r="F74" i="27" s="1"/>
  <c r="H74" i="27" s="1"/>
  <c r="K75" i="27"/>
  <c r="E76" i="27"/>
  <c r="I76" i="27" s="1"/>
  <c r="K77" i="27"/>
  <c r="M77" i="27" s="1"/>
  <c r="BO77" i="27"/>
  <c r="BQ77" i="27" s="1"/>
  <c r="E78" i="27"/>
  <c r="F78" i="27" s="1"/>
  <c r="H78" i="27" s="1"/>
  <c r="K79" i="27"/>
  <c r="BO79" i="27"/>
  <c r="BQ79" i="27" s="1"/>
  <c r="DJ8" i="27"/>
  <c r="DM8" i="27" s="1"/>
  <c r="DP8" i="27" s="1"/>
  <c r="DS8" i="27" s="1"/>
  <c r="DV8" i="27" s="1"/>
  <c r="DY8" i="27" s="1"/>
  <c r="I61" i="27"/>
  <c r="BQ8" i="28"/>
  <c r="E37" i="28"/>
  <c r="F37" i="28" s="1"/>
  <c r="H37" i="28" s="1"/>
  <c r="ED38" i="28"/>
  <c r="N39" i="28"/>
  <c r="BQ39" i="28"/>
  <c r="DH41" i="28"/>
  <c r="E41" i="28"/>
  <c r="I77" i="28"/>
  <c r="N11" i="28"/>
  <c r="S12" i="28"/>
  <c r="EF12" i="28"/>
  <c r="N15" i="28"/>
  <c r="S16" i="28"/>
  <c r="EF16" i="28"/>
  <c r="N19" i="28"/>
  <c r="BR19" i="28"/>
  <c r="N23" i="28"/>
  <c r="BR23" i="28"/>
  <c r="S24" i="28"/>
  <c r="EF24" i="28"/>
  <c r="BR27" i="28"/>
  <c r="S28" i="28"/>
  <c r="EF28" i="28"/>
  <c r="N31" i="28"/>
  <c r="BR31" i="28"/>
  <c r="S32" i="28"/>
  <c r="EF32" i="28"/>
  <c r="N35" i="28"/>
  <c r="BR35" i="28"/>
  <c r="S36" i="28"/>
  <c r="BR43" i="28"/>
  <c r="BQ43" i="28"/>
  <c r="EF44" i="28"/>
  <c r="ED44" i="28"/>
  <c r="S10" i="28"/>
  <c r="BO10" i="28"/>
  <c r="BQ10" i="28" s="1"/>
  <c r="E11" i="28"/>
  <c r="F11" i="28" s="1"/>
  <c r="K13" i="28"/>
  <c r="M13" i="28" s="1"/>
  <c r="BO13" i="28"/>
  <c r="BQ13" i="28" s="1"/>
  <c r="E15" i="28"/>
  <c r="BO17" i="28"/>
  <c r="BQ17" i="28" s="1"/>
  <c r="P18" i="28"/>
  <c r="E19" i="28"/>
  <c r="F19" i="28" s="1"/>
  <c r="H19" i="28" s="1"/>
  <c r="K21" i="28"/>
  <c r="M21" i="28" s="1"/>
  <c r="BO21" i="28"/>
  <c r="BQ21" i="28" s="1"/>
  <c r="E23" i="28"/>
  <c r="F23" i="28" s="1"/>
  <c r="H23" i="28" s="1"/>
  <c r="K25" i="28"/>
  <c r="M25" i="28" s="1"/>
  <c r="BO25" i="28"/>
  <c r="BQ25" i="28" s="1"/>
  <c r="E27" i="28"/>
  <c r="F27" i="28" s="1"/>
  <c r="H27" i="28" s="1"/>
  <c r="K29" i="28"/>
  <c r="M29" i="28" s="1"/>
  <c r="P30" i="28"/>
  <c r="R30" i="28" s="1"/>
  <c r="E31" i="28"/>
  <c r="F31" i="28" s="1"/>
  <c r="H31" i="28" s="1"/>
  <c r="K33" i="28"/>
  <c r="M33" i="28" s="1"/>
  <c r="BO33" i="28"/>
  <c r="BQ33" i="28" s="1"/>
  <c r="P34" i="28"/>
  <c r="R34" i="28" s="1"/>
  <c r="E35" i="28"/>
  <c r="F35" i="28" s="1"/>
  <c r="K37" i="28"/>
  <c r="M37" i="28" s="1"/>
  <c r="BO37" i="28"/>
  <c r="BQ37" i="28" s="1"/>
  <c r="P38" i="28"/>
  <c r="R38" i="28" s="1"/>
  <c r="BR10" i="28"/>
  <c r="BR39" i="28"/>
  <c r="S40" i="28"/>
  <c r="R42" i="28"/>
  <c r="K45" i="28"/>
  <c r="M45" i="28" s="1"/>
  <c r="P46" i="28"/>
  <c r="R46" i="28" s="1"/>
  <c r="R48" i="28"/>
  <c r="ED48" i="28"/>
  <c r="K49" i="28"/>
  <c r="M49" i="28" s="1"/>
  <c r="BO49" i="28"/>
  <c r="BQ49" i="28" s="1"/>
  <c r="E51" i="28"/>
  <c r="M51" i="28"/>
  <c r="ED52" i="28"/>
  <c r="K53" i="28"/>
  <c r="BO53" i="28"/>
  <c r="BQ53" i="28" s="1"/>
  <c r="P54" i="28"/>
  <c r="R54" i="28" s="1"/>
  <c r="R56" i="28"/>
  <c r="ED56" i="28"/>
  <c r="K57" i="28"/>
  <c r="M57" i="28" s="1"/>
  <c r="BO57" i="28"/>
  <c r="BQ57" i="28" s="1"/>
  <c r="P58" i="28"/>
  <c r="E59" i="28"/>
  <c r="I59" i="28" s="1"/>
  <c r="BQ59" i="28"/>
  <c r="R60" i="28"/>
  <c r="ED60" i="28"/>
  <c r="BO61" i="28"/>
  <c r="BQ61" i="28" s="1"/>
  <c r="P62" i="28"/>
  <c r="E63" i="28"/>
  <c r="I63" i="28" s="1"/>
  <c r="F63" i="28"/>
  <c r="H63" i="28" s="1"/>
  <c r="BQ63" i="28"/>
  <c r="R64" i="28"/>
  <c r="ED64" i="28"/>
  <c r="K65" i="28"/>
  <c r="M65" i="28" s="1"/>
  <c r="BO65" i="28"/>
  <c r="BQ65" i="28"/>
  <c r="P66" i="28"/>
  <c r="R66" i="28" s="1"/>
  <c r="E67" i="28"/>
  <c r="F67" i="28" s="1"/>
  <c r="BQ67" i="28"/>
  <c r="ED68" i="28"/>
  <c r="K69" i="28"/>
  <c r="M69" i="28" s="1"/>
  <c r="BO69" i="28"/>
  <c r="BQ69" i="28" s="1"/>
  <c r="E71" i="28"/>
  <c r="I71" i="28" s="1"/>
  <c r="M71" i="28"/>
  <c r="BQ71" i="28"/>
  <c r="R72" i="28"/>
  <c r="ED72" i="28"/>
  <c r="K73" i="28"/>
  <c r="M73" i="28" s="1"/>
  <c r="BO73" i="28"/>
  <c r="BQ73" i="28" s="1"/>
  <c r="P74" i="28"/>
  <c r="R74" i="28" s="1"/>
  <c r="M75" i="28"/>
  <c r="BQ75" i="28"/>
  <c r="ED76" i="28"/>
  <c r="K77" i="28"/>
  <c r="BO77" i="28"/>
  <c r="BQ77" i="28" s="1"/>
  <c r="P78" i="28"/>
  <c r="BQ79" i="28"/>
  <c r="N80" i="28"/>
  <c r="ED80" i="28"/>
  <c r="S81" i="28"/>
  <c r="Z82" i="28"/>
  <c r="AB82" i="28" s="1"/>
  <c r="E45" i="28"/>
  <c r="F45" i="28" s="1"/>
  <c r="H45" i="28" s="1"/>
  <c r="E57" i="28"/>
  <c r="I57" i="28" s="1"/>
  <c r="E65" i="28"/>
  <c r="F65" i="28" s="1"/>
  <c r="N78" i="28"/>
  <c r="S79" i="28"/>
  <c r="EF79" i="28"/>
  <c r="DI82" i="28"/>
  <c r="C19" i="23"/>
  <c r="C63" i="23"/>
  <c r="C45" i="23"/>
  <c r="C33" i="23"/>
  <c r="C39" i="23"/>
  <c r="AR8" i="26"/>
  <c r="BR8" i="26"/>
  <c r="F76" i="27"/>
  <c r="H76" i="27" s="1"/>
  <c r="I74" i="27"/>
  <c r="R76" i="27"/>
  <c r="G75" i="26"/>
  <c r="I75" i="26" s="1"/>
  <c r="R12" i="28"/>
  <c r="EF30" i="28"/>
  <c r="ED30" i="28"/>
  <c r="DH10" i="28"/>
  <c r="P15" i="28"/>
  <c r="R15" i="28" s="1"/>
  <c r="ED17" i="28"/>
  <c r="K18" i="28"/>
  <c r="M18" i="28" s="1"/>
  <c r="EF18" i="28"/>
  <c r="ED19" i="28"/>
  <c r="BQ20" i="28"/>
  <c r="P23" i="28"/>
  <c r="R23" i="28" s="1"/>
  <c r="ED23" i="28"/>
  <c r="BQ24" i="28"/>
  <c r="R25" i="28"/>
  <c r="K26" i="28"/>
  <c r="M26" i="28"/>
  <c r="S27" i="28"/>
  <c r="DH28" i="28"/>
  <c r="N30" i="28"/>
  <c r="BO52" i="27"/>
  <c r="BQ52" i="27" s="1"/>
  <c r="M31" i="28"/>
  <c r="M66" i="28"/>
  <c r="BR14" i="28"/>
  <c r="E16" i="28"/>
  <c r="I16" i="28" s="1"/>
  <c r="S19" i="28"/>
  <c r="N22" i="28"/>
  <c r="E25" i="28"/>
  <c r="E32" i="28"/>
  <c r="I32" i="28" s="1"/>
  <c r="BO34" i="28"/>
  <c r="BQ34" i="28" s="1"/>
  <c r="S37" i="28"/>
  <c r="ED37" i="28"/>
  <c r="E42" i="28"/>
  <c r="N42" i="28"/>
  <c r="EF42" i="28"/>
  <c r="E44" i="28"/>
  <c r="N44" i="28"/>
  <c r="E46" i="28"/>
  <c r="I46" i="28" s="1"/>
  <c r="BO46" i="28"/>
  <c r="BQ46" i="28" s="1"/>
  <c r="N51" i="28"/>
  <c r="E52" i="28"/>
  <c r="F52" i="28" s="1"/>
  <c r="H52" i="28" s="1"/>
  <c r="K54" i="28"/>
  <c r="M54" i="28" s="1"/>
  <c r="P55" i="28"/>
  <c r="R55" i="28" s="1"/>
  <c r="ED55" i="28"/>
  <c r="R57" i="28"/>
  <c r="BO62" i="28"/>
  <c r="BQ62" i="28" s="1"/>
  <c r="BR64" i="28"/>
  <c r="S65" i="28"/>
  <c r="BR67" i="28"/>
  <c r="E68" i="28"/>
  <c r="I68" i="28" s="1"/>
  <c r="BO70" i="28"/>
  <c r="BQ70" i="28" s="1"/>
  <c r="BO76" i="28"/>
  <c r="ED77" i="28"/>
  <c r="ED78" i="28"/>
  <c r="ED35" i="28"/>
  <c r="M36" i="28"/>
  <c r="N55" i="28"/>
  <c r="R61" i="28"/>
  <c r="M64" i="28"/>
  <c r="S39" i="28"/>
  <c r="S51" i="28"/>
  <c r="BR58" i="28"/>
  <c r="BR74" i="28"/>
  <c r="E76" i="28"/>
  <c r="I76" i="28" s="1"/>
  <c r="E29" i="28"/>
  <c r="I29" i="28" s="1"/>
  <c r="E58" i="28"/>
  <c r="E64" i="28"/>
  <c r="F64" i="28" s="1"/>
  <c r="H64" i="28" s="1"/>
  <c r="E72" i="28"/>
  <c r="F72" i="28" s="1"/>
  <c r="H72" i="28" s="1"/>
  <c r="F68" i="28"/>
  <c r="H68" i="28" s="1"/>
  <c r="C51" i="23"/>
  <c r="C30" i="23"/>
  <c r="C35" i="23"/>
  <c r="C59" i="23"/>
  <c r="L20" i="23"/>
  <c r="L13" i="23"/>
  <c r="L36" i="23"/>
  <c r="L29" i="23"/>
  <c r="L32" i="23"/>
  <c r="BD8" i="27"/>
  <c r="BG8" i="27" s="1"/>
  <c r="BJ8" i="27" s="1"/>
  <c r="I34" i="27"/>
  <c r="Q76" i="26"/>
  <c r="S76" i="26" s="1"/>
  <c r="T76" i="26"/>
  <c r="EF66" i="28"/>
  <c r="ED66" i="28"/>
  <c r="G73" i="26"/>
  <c r="I73" i="26" s="1"/>
  <c r="J73" i="26"/>
  <c r="N28" i="26"/>
  <c r="BP38" i="26"/>
  <c r="BP51" i="26"/>
  <c r="BR51" i="26" s="1"/>
  <c r="BS51" i="26"/>
  <c r="L52" i="26"/>
  <c r="N52" i="26" s="1"/>
  <c r="O52" i="26"/>
  <c r="F77" i="26"/>
  <c r="G77" i="26" s="1"/>
  <c r="I77" i="26" s="1"/>
  <c r="AN82" i="26"/>
  <c r="K13" i="27"/>
  <c r="M13" i="27" s="1"/>
  <c r="N13" i="27"/>
  <c r="S49" i="28"/>
  <c r="R49" i="28"/>
  <c r="BR66" i="28"/>
  <c r="L59" i="23"/>
  <c r="L45" i="23"/>
  <c r="L31" i="23"/>
  <c r="N50" i="28"/>
  <c r="I46" i="27"/>
  <c r="J45" i="26"/>
  <c r="T48" i="26"/>
  <c r="O41" i="26"/>
  <c r="T34" i="26"/>
  <c r="L24" i="26"/>
  <c r="N24" i="26" s="1"/>
  <c r="I78" i="26"/>
  <c r="J78" i="26"/>
  <c r="P12" i="27"/>
  <c r="R12" i="27" s="1"/>
  <c r="P51" i="27"/>
  <c r="R51" i="27" s="1"/>
  <c r="S51" i="27"/>
  <c r="K20" i="28"/>
  <c r="M20" i="28" s="1"/>
  <c r="N20" i="28"/>
  <c r="S41" i="28"/>
  <c r="R41" i="28"/>
  <c r="N41" i="27"/>
  <c r="K41" i="27"/>
  <c r="M41" i="27" s="1"/>
  <c r="S39" i="27"/>
  <c r="F59" i="27"/>
  <c r="H59" i="27" s="1"/>
  <c r="I59" i="27"/>
  <c r="C65" i="23"/>
  <c r="S66" i="27"/>
  <c r="DI80" i="26"/>
  <c r="F80" i="26"/>
  <c r="BO14" i="27"/>
  <c r="BQ14" i="27" s="1"/>
  <c r="BR14" i="27"/>
  <c r="BO54" i="27"/>
  <c r="BQ54" i="27" s="1"/>
  <c r="BR54" i="27"/>
  <c r="N72" i="27"/>
  <c r="S10" i="27"/>
  <c r="BR40" i="27"/>
  <c r="Q14" i="26"/>
  <c r="DI21" i="26"/>
  <c r="EE56" i="26"/>
  <c r="F56" i="26"/>
  <c r="Q72" i="26"/>
  <c r="S72" i="26" s="1"/>
  <c r="T72" i="26"/>
  <c r="BS79" i="26"/>
  <c r="BR79" i="26"/>
  <c r="N34" i="27"/>
  <c r="N44" i="27"/>
  <c r="M44" i="27"/>
  <c r="BO44" i="27"/>
  <c r="BQ44" i="27" s="1"/>
  <c r="BR44" i="27"/>
  <c r="M47" i="27"/>
  <c r="P54" i="27"/>
  <c r="R54" i="27" s="1"/>
  <c r="S54" i="27"/>
  <c r="E40" i="28"/>
  <c r="F40" i="28" s="1"/>
  <c r="H40" i="28" s="1"/>
  <c r="DH40" i="28"/>
  <c r="Q12" i="26"/>
  <c r="S12" i="26" s="1"/>
  <c r="T46" i="26"/>
  <c r="EE30" i="26"/>
  <c r="F30" i="26"/>
  <c r="G30" i="26" s="1"/>
  <c r="I30" i="26" s="1"/>
  <c r="Q36" i="26"/>
  <c r="S36" i="26" s="1"/>
  <c r="T36" i="26"/>
  <c r="BO50" i="28"/>
  <c r="BQ50" i="28" s="1"/>
  <c r="BR50" i="28"/>
  <c r="M81" i="27"/>
  <c r="S22" i="26"/>
  <c r="T22" i="26"/>
  <c r="E21" i="28"/>
  <c r="I21" i="28" s="1"/>
  <c r="DH21" i="28"/>
  <c r="L10" i="23"/>
  <c r="BR13" i="27"/>
  <c r="S42" i="26"/>
  <c r="F44" i="26"/>
  <c r="J44" i="26" s="1"/>
  <c r="O51" i="26"/>
  <c r="O11" i="26"/>
  <c r="N11" i="26"/>
  <c r="BR24" i="26"/>
  <c r="BS24" i="26"/>
  <c r="EE48" i="26"/>
  <c r="L64" i="26"/>
  <c r="N64" i="26" s="1"/>
  <c r="O64" i="26"/>
  <c r="EE64" i="26"/>
  <c r="F64" i="26"/>
  <c r="G64" i="26" s="1"/>
  <c r="I64" i="26" s="1"/>
  <c r="S68" i="26"/>
  <c r="T68" i="26"/>
  <c r="BO74" i="27"/>
  <c r="BQ74" i="27" s="1"/>
  <c r="E38" i="28"/>
  <c r="F38" i="28" s="1"/>
  <c r="H38" i="28" s="1"/>
  <c r="EF38" i="28"/>
  <c r="N40" i="28"/>
  <c r="M40" i="28"/>
  <c r="S32" i="26"/>
  <c r="T32" i="26"/>
  <c r="S35" i="26"/>
  <c r="T35" i="26"/>
  <c r="BS43" i="26"/>
  <c r="BR43" i="26"/>
  <c r="S37" i="27"/>
  <c r="R37" i="27"/>
  <c r="G69" i="26"/>
  <c r="J69" i="26"/>
  <c r="Q18" i="26"/>
  <c r="BR28" i="26"/>
  <c r="N24" i="28"/>
  <c r="K24" i="28"/>
  <c r="M24" i="28" s="1"/>
  <c r="DH48" i="28"/>
  <c r="E48" i="28"/>
  <c r="F48" i="28" s="1"/>
  <c r="H48" i="28" s="1"/>
  <c r="L82" i="28"/>
  <c r="BS49" i="26"/>
  <c r="O28" i="26"/>
  <c r="BP48" i="26"/>
  <c r="BR48" i="26" s="1"/>
  <c r="BS48" i="26"/>
  <c r="T53" i="26"/>
  <c r="N54" i="26"/>
  <c r="O54" i="26"/>
  <c r="DI54" i="26"/>
  <c r="BS64" i="26"/>
  <c r="BO39" i="27"/>
  <c r="BR39" i="27"/>
  <c r="P48" i="27"/>
  <c r="R48" i="27" s="1"/>
  <c r="S48" i="27"/>
  <c r="U82" i="27"/>
  <c r="W82" i="27" s="1"/>
  <c r="X82" i="27"/>
  <c r="F18" i="26"/>
  <c r="S63" i="26"/>
  <c r="Y82" i="26"/>
  <c r="M40" i="27"/>
  <c r="BO12" i="28"/>
  <c r="BQ12" i="28" s="1"/>
  <c r="N16" i="26"/>
  <c r="O16" i="26"/>
  <c r="T45" i="26"/>
  <c r="Q45" i="26"/>
  <c r="S45" i="26" s="1"/>
  <c r="R10" i="28"/>
  <c r="BS29" i="26"/>
  <c r="L59" i="26"/>
  <c r="N59" i="26" s="1"/>
  <c r="BS60" i="26"/>
  <c r="L61" i="26"/>
  <c r="S35" i="28"/>
  <c r="P35" i="28"/>
  <c r="R35" i="28" s="1"/>
  <c r="F40" i="26"/>
  <c r="G40" i="26" s="1"/>
  <c r="L43" i="26"/>
  <c r="O43" i="26"/>
  <c r="EE10" i="26"/>
  <c r="N14" i="27"/>
  <c r="N13" i="28"/>
  <c r="R14" i="27"/>
  <c r="S33" i="27"/>
  <c r="S63" i="27"/>
  <c r="P63" i="27"/>
  <c r="R63" i="27" s="1"/>
  <c r="E24" i="28"/>
  <c r="F24" i="28" s="1"/>
  <c r="H24" i="28" s="1"/>
  <c r="DH24" i="28"/>
  <c r="BQ32" i="28"/>
  <c r="BR32" i="28"/>
  <c r="ED61" i="28"/>
  <c r="EF61" i="28"/>
  <c r="BR22" i="27"/>
  <c r="S14" i="28"/>
  <c r="E50" i="28"/>
  <c r="F50" i="28" s="1"/>
  <c r="DH50" i="28"/>
  <c r="N60" i="28"/>
  <c r="E60" i="28"/>
  <c r="F60" i="28" s="1"/>
  <c r="H60" i="28" s="1"/>
  <c r="DH60" i="28"/>
  <c r="EF13" i="28"/>
  <c r="ED13" i="28"/>
  <c r="BQ16" i="28"/>
  <c r="E18" i="28"/>
  <c r="F18" i="28" s="1"/>
  <c r="H18" i="28" s="1"/>
  <c r="DH18" i="28"/>
  <c r="P29" i="28"/>
  <c r="R29" i="28" s="1"/>
  <c r="S29" i="28"/>
  <c r="BR40" i="28"/>
  <c r="BO40" i="28"/>
  <c r="BQ40" i="28" s="1"/>
  <c r="BQ44" i="28"/>
  <c r="BR44" i="28"/>
  <c r="EF26" i="28"/>
  <c r="ED26" i="28"/>
  <c r="EF41" i="28"/>
  <c r="ED41" i="28"/>
  <c r="BR12" i="28"/>
  <c r="E22" i="28"/>
  <c r="F22" i="28" s="1"/>
  <c r="H22" i="28" s="1"/>
  <c r="BQ22" i="28"/>
  <c r="BR22" i="28"/>
  <c r="S34" i="28"/>
  <c r="BR38" i="28"/>
  <c r="BR62" i="28"/>
  <c r="R81" i="28"/>
  <c r="BQ27" i="28"/>
  <c r="EF27" i="28"/>
  <c r="ED27" i="28"/>
  <c r="BR28" i="28"/>
  <c r="S30" i="28"/>
  <c r="BR48" i="28"/>
  <c r="BR56" i="28"/>
  <c r="M80" i="28"/>
  <c r="BR18" i="28"/>
  <c r="N29" i="28"/>
  <c r="N32" i="28"/>
  <c r="P53" i="28"/>
  <c r="R53" i="28" s="1"/>
  <c r="ED53" i="28"/>
  <c r="EF53" i="28"/>
  <c r="EF78" i="28"/>
  <c r="E78" i="28"/>
  <c r="ED81" i="28"/>
  <c r="EF81" i="28"/>
  <c r="ED29" i="28"/>
  <c r="EF29" i="28"/>
  <c r="N70" i="28"/>
  <c r="K70" i="28"/>
  <c r="M70" i="28" s="1"/>
  <c r="BR75" i="28"/>
  <c r="BR36" i="28"/>
  <c r="R63" i="28"/>
  <c r="DH66" i="28"/>
  <c r="E66" i="28"/>
  <c r="I66" i="28" s="1"/>
  <c r="L25" i="23"/>
  <c r="ED31" i="28"/>
  <c r="R43" i="28"/>
  <c r="BO55" i="28"/>
  <c r="BQ55" i="28" s="1"/>
  <c r="S60" i="28"/>
  <c r="R67" i="28"/>
  <c r="DH70" i="28"/>
  <c r="E70" i="28"/>
  <c r="F70" i="28" s="1"/>
  <c r="H70" i="28" s="1"/>
  <c r="S71" i="28"/>
  <c r="AG82" i="28"/>
  <c r="AH82" i="28"/>
  <c r="N41" i="28"/>
  <c r="R59" i="28"/>
  <c r="S59" i="28"/>
  <c r="ED59" i="28"/>
  <c r="EF59" i="28"/>
  <c r="S63" i="28"/>
  <c r="R65" i="28"/>
  <c r="N76" i="28"/>
  <c r="K76" i="28"/>
  <c r="M76" i="28" s="1"/>
  <c r="R37" i="28"/>
  <c r="S55" i="28"/>
  <c r="E62" i="28"/>
  <c r="I62" i="28" s="1"/>
  <c r="EF63" i="28"/>
  <c r="BR70" i="28"/>
  <c r="L37" i="23"/>
  <c r="M78" i="28"/>
  <c r="DH77" i="28"/>
  <c r="E80" i="28"/>
  <c r="I80" i="28" s="1"/>
  <c r="F21" i="28"/>
  <c r="H21" i="28" s="1"/>
  <c r="I40" i="28"/>
  <c r="J64" i="26"/>
  <c r="J77" i="26"/>
  <c r="BE8" i="26"/>
  <c r="BH8" i="26" s="1"/>
  <c r="BN8" i="26" s="1"/>
  <c r="BQ8" i="26" s="1"/>
  <c r="BV8" i="26" s="1"/>
  <c r="BY8" i="26" s="1"/>
  <c r="CB8" i="26" s="1"/>
  <c r="CE8" i="26" s="1"/>
  <c r="CH8" i="26" s="1"/>
  <c r="CK8" i="26" s="1"/>
  <c r="CN8" i="26" s="1"/>
  <c r="CQ8" i="26" s="1"/>
  <c r="CT8" i="26" s="1"/>
  <c r="CW8" i="26" s="1"/>
  <c r="CZ8" i="26" s="1"/>
  <c r="DC8" i="26" s="1"/>
  <c r="DF8" i="26" s="1"/>
  <c r="DJ8" i="26" s="1"/>
  <c r="DM8" i="26" s="1"/>
  <c r="DP8" i="26" s="1"/>
  <c r="DS8" i="26" s="1"/>
  <c r="DV8" i="26" s="1"/>
  <c r="DY8" i="26" s="1"/>
  <c r="EB8" i="26" s="1"/>
  <c r="EF8" i="26" s="1"/>
  <c r="S18" i="28"/>
  <c r="J30" i="26"/>
  <c r="T20" i="26"/>
  <c r="BD8" i="28"/>
  <c r="BG8" i="28" s="1"/>
  <c r="BM8" i="28" s="1"/>
  <c r="BP8" i="28" s="1"/>
  <c r="BU8" i="28" s="1"/>
  <c r="BX8" i="28" s="1"/>
  <c r="CA8" i="28" s="1"/>
  <c r="CD8" i="28" s="1"/>
  <c r="CG8" i="28" s="1"/>
  <c r="CJ8" i="28" s="1"/>
  <c r="CM8" i="28" s="1"/>
  <c r="CP8" i="28" s="1"/>
  <c r="CS8" i="28" s="1"/>
  <c r="CV8" i="28" s="1"/>
  <c r="CY8" i="28" s="1"/>
  <c r="DB8" i="28" s="1"/>
  <c r="DE8" i="28" s="1"/>
  <c r="DI8" i="28" s="1"/>
  <c r="DL8" i="28" s="1"/>
  <c r="DO8" i="28" s="1"/>
  <c r="DR8" i="28" s="1"/>
  <c r="DU8" i="28" s="1"/>
  <c r="DX8" i="28" s="1"/>
  <c r="EA8" i="28" s="1"/>
  <c r="EE8" i="28" s="1"/>
  <c r="F50" i="27"/>
  <c r="H50" i="27" s="1"/>
  <c r="G72" i="26"/>
  <c r="I72" i="26" s="1"/>
  <c r="J72" i="26"/>
  <c r="C67" i="23"/>
  <c r="C73" i="23"/>
  <c r="DI16" i="26"/>
  <c r="F16" i="26"/>
  <c r="J16" i="26" s="1"/>
  <c r="K74" i="27"/>
  <c r="M74" i="27" s="1"/>
  <c r="N74" i="27"/>
  <c r="F32" i="27"/>
  <c r="AQ8" i="27"/>
  <c r="BQ8" i="27"/>
  <c r="I65" i="28"/>
  <c r="F41" i="28"/>
  <c r="H41" i="28" s="1"/>
  <c r="I41" i="28"/>
  <c r="Q10" i="26"/>
  <c r="S10" i="26" s="1"/>
  <c r="T10" i="26"/>
  <c r="BP16" i="26"/>
  <c r="N31" i="27"/>
  <c r="BO35" i="27"/>
  <c r="BQ35" i="27" s="1"/>
  <c r="BR35" i="27"/>
  <c r="N36" i="27"/>
  <c r="O10" i="26"/>
  <c r="L10" i="26"/>
  <c r="N10" i="26" s="1"/>
  <c r="ED36" i="28"/>
  <c r="E36" i="28"/>
  <c r="F36" i="28" s="1"/>
  <c r="H36" i="28" s="1"/>
  <c r="F51" i="27"/>
  <c r="H51" i="27" s="1"/>
  <c r="I51" i="27"/>
  <c r="I38" i="27"/>
  <c r="G65" i="26"/>
  <c r="I65" i="26" s="1"/>
  <c r="J65" i="26"/>
  <c r="J52" i="26"/>
  <c r="G52" i="26"/>
  <c r="I52" i="26" s="1"/>
  <c r="F15" i="26"/>
  <c r="L36" i="26"/>
  <c r="N36" i="26" s="1"/>
  <c r="O36" i="26"/>
  <c r="N75" i="26"/>
  <c r="O75" i="26"/>
  <c r="Q79" i="26"/>
  <c r="S79" i="26" s="1"/>
  <c r="T79" i="26"/>
  <c r="I44" i="27"/>
  <c r="F40" i="27"/>
  <c r="H40" i="27" s="1"/>
  <c r="J79" i="26"/>
  <c r="G63" i="26"/>
  <c r="I63" i="26" s="1"/>
  <c r="G53" i="26"/>
  <c r="I53" i="26" s="1"/>
  <c r="I45" i="26"/>
  <c r="E56" i="28"/>
  <c r="F56" i="28" s="1"/>
  <c r="H56" i="28" s="1"/>
  <c r="EF56" i="28"/>
  <c r="BR60" i="28"/>
  <c r="BQ60" i="28"/>
  <c r="BR57" i="26"/>
  <c r="BS57" i="26"/>
  <c r="DI36" i="26"/>
  <c r="S48" i="26"/>
  <c r="N50" i="26"/>
  <c r="N69" i="26"/>
  <c r="I14" i="27"/>
  <c r="BO21" i="27"/>
  <c r="BQ21" i="27" s="1"/>
  <c r="BR21" i="27"/>
  <c r="BR23" i="27"/>
  <c r="BQ26" i="28"/>
  <c r="BR26" i="28"/>
  <c r="P33" i="28"/>
  <c r="R33" i="28" s="1"/>
  <c r="S33" i="28"/>
  <c r="K46" i="28"/>
  <c r="M46" i="28" s="1"/>
  <c r="N46" i="28"/>
  <c r="BO72" i="28"/>
  <c r="BQ72" i="28" s="1"/>
  <c r="BR72" i="28"/>
  <c r="ED74" i="28"/>
  <c r="E74" i="28"/>
  <c r="F74" i="28" s="1"/>
  <c r="H74" i="28" s="1"/>
  <c r="EF74" i="28"/>
  <c r="N46" i="26"/>
  <c r="O58" i="26"/>
  <c r="BP71" i="26"/>
  <c r="BR71" i="26" s="1"/>
  <c r="DH14" i="28"/>
  <c r="S21" i="28"/>
  <c r="P21" i="28"/>
  <c r="M34" i="28"/>
  <c r="N34" i="28"/>
  <c r="M35" i="28"/>
  <c r="R36" i="28"/>
  <c r="EF40" i="28"/>
  <c r="BQ42" i="28"/>
  <c r="BR42" i="28"/>
  <c r="BR59" i="28"/>
  <c r="S29" i="26"/>
  <c r="N32" i="26"/>
  <c r="N41" i="26"/>
  <c r="O45" i="26"/>
  <c r="BQ48" i="27"/>
  <c r="EF22" i="28"/>
  <c r="ED22" i="28"/>
  <c r="S31" i="27"/>
  <c r="BR38" i="27"/>
  <c r="N62" i="28"/>
  <c r="K62" i="28"/>
  <c r="M62" i="28" s="1"/>
  <c r="S69" i="28"/>
  <c r="R69" i="28"/>
  <c r="BR52" i="27"/>
  <c r="R66" i="27"/>
  <c r="BR13" i="28"/>
  <c r="BR16" i="28"/>
  <c r="S17" i="28"/>
  <c r="M19" i="28"/>
  <c r="R21" i="28"/>
  <c r="ED21" i="28"/>
  <c r="BR25" i="28"/>
  <c r="S31" i="28"/>
  <c r="N36" i="28"/>
  <c r="BO47" i="28"/>
  <c r="BQ47" i="28" s="1"/>
  <c r="N56" i="28"/>
  <c r="K56" i="28"/>
  <c r="M56" i="28"/>
  <c r="BQ58" i="28"/>
  <c r="K59" i="28"/>
  <c r="M59" i="28" s="1"/>
  <c r="S61" i="28"/>
  <c r="S70" i="28"/>
  <c r="EF71" i="28"/>
  <c r="ED71" i="28"/>
  <c r="BQ72" i="27"/>
  <c r="ED34" i="28"/>
  <c r="E34" i="28"/>
  <c r="F34" i="28" s="1"/>
  <c r="H34" i="28" s="1"/>
  <c r="E54" i="28"/>
  <c r="I54" i="28" s="1"/>
  <c r="DH54" i="28"/>
  <c r="ED57" i="28"/>
  <c r="EF57" i="28"/>
  <c r="M58" i="28"/>
  <c r="N58" i="28"/>
  <c r="ED65" i="28"/>
  <c r="EF65" i="28"/>
  <c r="DH26" i="28"/>
  <c r="EF49" i="28"/>
  <c r="M50" i="28"/>
  <c r="S53" i="28"/>
  <c r="S57" i="28"/>
  <c r="ED58" i="28"/>
  <c r="N61" i="28"/>
  <c r="ED67" i="28"/>
  <c r="R71" i="28"/>
  <c r="DH81" i="28"/>
  <c r="E81" i="28"/>
  <c r="I81" i="28" s="1"/>
  <c r="R79" i="28"/>
  <c r="AQ82" i="28"/>
  <c r="D67" i="23"/>
  <c r="F73" i="23"/>
  <c r="D73" i="23"/>
  <c r="D33" i="23"/>
  <c r="C44" i="23"/>
  <c r="D57" i="23"/>
  <c r="L18" i="23"/>
  <c r="C47" i="23"/>
  <c r="C8" i="23"/>
  <c r="C77" i="23"/>
  <c r="C20" i="23"/>
  <c r="L62" i="23"/>
  <c r="C75" i="23"/>
  <c r="D64" i="23"/>
  <c r="C64" i="23"/>
  <c r="D66" i="23"/>
  <c r="L12" i="23"/>
  <c r="L78" i="23"/>
  <c r="L74" i="23"/>
  <c r="L70" i="23"/>
  <c r="L38" i="23"/>
  <c r="L46" i="23"/>
  <c r="L26" i="23"/>
  <c r="L66" i="23"/>
  <c r="C69" i="23"/>
  <c r="L49" i="23"/>
  <c r="C46" i="23"/>
  <c r="C61" i="23"/>
  <c r="L58" i="23"/>
  <c r="D65" i="23"/>
  <c r="D49" i="23"/>
  <c r="E21" i="23"/>
  <c r="F77" i="23"/>
  <c r="D77" i="23"/>
  <c r="D40" i="23"/>
  <c r="D22" i="23"/>
  <c r="C43" i="23"/>
  <c r="D30" i="23"/>
  <c r="C49" i="23"/>
  <c r="C40" i="23"/>
  <c r="C60" i="23"/>
  <c r="D41" i="23"/>
  <c r="C22" i="23"/>
  <c r="C21" i="23"/>
  <c r="C27" i="23"/>
  <c r="E25" i="23"/>
  <c r="D72" i="23"/>
  <c r="F19" i="23"/>
  <c r="D32" i="23"/>
  <c r="L76" i="23"/>
  <c r="L72" i="23"/>
  <c r="L52" i="23"/>
  <c r="L63" i="23"/>
  <c r="L44" i="23"/>
  <c r="L30" i="23"/>
  <c r="E72" i="23"/>
  <c r="F72" i="23"/>
  <c r="F46" i="23"/>
  <c r="F30" i="23"/>
  <c r="D51" i="23"/>
  <c r="D46" i="23"/>
  <c r="E67" i="23"/>
  <c r="D74" i="23"/>
  <c r="E65" i="23"/>
  <c r="D59" i="23"/>
  <c r="D53" i="23"/>
  <c r="C42" i="23"/>
  <c r="C36" i="23"/>
  <c r="F21" i="23"/>
  <c r="D61" i="23"/>
  <c r="D50" i="23"/>
  <c r="D23" i="23"/>
  <c r="E14" i="23"/>
  <c r="F65" i="23"/>
  <c r="E73" i="23"/>
  <c r="C79" i="23"/>
  <c r="C18" i="23"/>
  <c r="C74" i="23"/>
  <c r="D63" i="23"/>
  <c r="C58" i="23"/>
  <c r="D43" i="23"/>
  <c r="C31" i="23"/>
  <c r="C26" i="23"/>
  <c r="F22" i="23"/>
  <c r="E22" i="23"/>
  <c r="D20" i="23"/>
  <c r="E11" i="23"/>
  <c r="E79" i="23"/>
  <c r="D47" i="23"/>
  <c r="E33" i="23"/>
  <c r="F27" i="23"/>
  <c r="D27" i="23"/>
  <c r="C76" i="23"/>
  <c r="C55" i="23"/>
  <c r="E41" i="23"/>
  <c r="D35" i="23"/>
  <c r="D29" i="23"/>
  <c r="D18" i="23"/>
  <c r="D21" i="23"/>
  <c r="E46" i="23"/>
  <c r="F41" i="23"/>
  <c r="E77" i="23"/>
  <c r="C71" i="23"/>
  <c r="D60" i="23"/>
  <c r="E51" i="23"/>
  <c r="F51" i="23"/>
  <c r="C34" i="23"/>
  <c r="C28" i="23"/>
  <c r="E19" i="23"/>
  <c r="C78" i="23"/>
  <c r="C62" i="23"/>
  <c r="C54" i="23"/>
  <c r="C38" i="23"/>
  <c r="D69" i="23"/>
  <c r="D52" i="23"/>
  <c r="D24" i="23"/>
  <c r="F33" i="23"/>
  <c r="E45" i="23"/>
  <c r="F45" i="23"/>
  <c r="D75" i="23"/>
  <c r="F25" i="23"/>
  <c r="D70" i="23"/>
  <c r="E70" i="23"/>
  <c r="D37" i="23"/>
  <c r="D56" i="23"/>
  <c r="F49" i="23"/>
  <c r="E49" i="23"/>
  <c r="E32" i="23"/>
  <c r="E40" i="23"/>
  <c r="F79" i="23"/>
  <c r="F70" i="23"/>
  <c r="E30" i="23"/>
  <c r="F40" i="23"/>
  <c r="F44" i="23"/>
  <c r="E44" i="23"/>
  <c r="E39" i="23"/>
  <c r="F39" i="23"/>
  <c r="E43" i="23"/>
  <c r="F43" i="23"/>
  <c r="F50" i="23"/>
  <c r="E50" i="23"/>
  <c r="E53" i="23"/>
  <c r="F53" i="23"/>
  <c r="D62" i="23"/>
  <c r="F32" i="23"/>
  <c r="E66" i="23"/>
  <c r="F66" i="23"/>
  <c r="D55" i="23"/>
  <c r="E47" i="23"/>
  <c r="F47" i="23"/>
  <c r="E52" i="23"/>
  <c r="F52" i="23"/>
  <c r="F63" i="23"/>
  <c r="E63" i="23"/>
  <c r="E23" i="23"/>
  <c r="F23" i="23"/>
  <c r="E61" i="23"/>
  <c r="F61" i="23"/>
  <c r="E13" i="23"/>
  <c r="D28" i="23"/>
  <c r="F64" i="23"/>
  <c r="E64" i="23"/>
  <c r="D26" i="23"/>
  <c r="D58" i="23"/>
  <c r="D38" i="23"/>
  <c r="E29" i="23"/>
  <c r="F29" i="23"/>
  <c r="D76" i="23"/>
  <c r="F20" i="23"/>
  <c r="E20" i="23"/>
  <c r="D31" i="23"/>
  <c r="D36" i="23"/>
  <c r="D54" i="23"/>
  <c r="D78" i="23"/>
  <c r="D34" i="23"/>
  <c r="F60" i="23"/>
  <c r="E60" i="23"/>
  <c r="D71" i="23"/>
  <c r="E18" i="23"/>
  <c r="F18" i="23"/>
  <c r="F35" i="23"/>
  <c r="E35" i="23"/>
  <c r="D42" i="23"/>
  <c r="F59" i="23"/>
  <c r="E59" i="23"/>
  <c r="E74" i="23"/>
  <c r="F74" i="23"/>
  <c r="E75" i="23"/>
  <c r="F75" i="23"/>
  <c r="E24" i="23"/>
  <c r="F24" i="23"/>
  <c r="E69" i="23"/>
  <c r="F69" i="23"/>
  <c r="E56" i="23"/>
  <c r="F56" i="23"/>
  <c r="F37" i="23"/>
  <c r="E37" i="23"/>
  <c r="E58" i="23"/>
  <c r="F58" i="23"/>
  <c r="E62" i="23"/>
  <c r="F62" i="23"/>
  <c r="F78" i="23"/>
  <c r="E78" i="23"/>
  <c r="F76" i="23"/>
  <c r="E76" i="23"/>
  <c r="F38" i="23"/>
  <c r="E38" i="23"/>
  <c r="F28" i="23"/>
  <c r="E28" i="23"/>
  <c r="F55" i="23"/>
  <c r="E55" i="23"/>
  <c r="F36" i="23"/>
  <c r="E36" i="23"/>
  <c r="F26" i="23"/>
  <c r="E26" i="23"/>
  <c r="E34" i="23"/>
  <c r="F34" i="23"/>
  <c r="E31" i="23"/>
  <c r="F31" i="23"/>
  <c r="F42" i="23"/>
  <c r="E42" i="23"/>
  <c r="E71" i="23"/>
  <c r="F71" i="23"/>
  <c r="E54" i="23"/>
  <c r="F54" i="23"/>
  <c r="C14" i="23"/>
  <c r="F54" i="27" l="1"/>
  <c r="H54" i="27" s="1"/>
  <c r="I54" i="27"/>
  <c r="I27" i="28"/>
  <c r="BP14" i="26"/>
  <c r="BS14" i="26"/>
  <c r="DI33" i="26"/>
  <c r="F33" i="26"/>
  <c r="BR34" i="26"/>
  <c r="BS34" i="26"/>
  <c r="DI76" i="26"/>
  <c r="F76" i="26"/>
  <c r="BP80" i="26"/>
  <c r="BR80" i="26" s="1"/>
  <c r="BS80" i="26"/>
  <c r="S55" i="27"/>
  <c r="R55" i="27"/>
  <c r="BO55" i="27"/>
  <c r="BQ55" i="27" s="1"/>
  <c r="BR55" i="27"/>
  <c r="K56" i="27"/>
  <c r="M56" i="27" s="1"/>
  <c r="N56" i="27"/>
  <c r="BO71" i="27"/>
  <c r="BQ71" i="27" s="1"/>
  <c r="BR71" i="27"/>
  <c r="P73" i="27"/>
  <c r="R73" i="27" s="1"/>
  <c r="S73" i="27"/>
  <c r="K10" i="28"/>
  <c r="M10" i="28" s="1"/>
  <c r="N10" i="28"/>
  <c r="DH17" i="28"/>
  <c r="E17" i="28"/>
  <c r="F17" i="28" s="1"/>
  <c r="H17" i="28" s="1"/>
  <c r="R18" i="28"/>
  <c r="P20" i="28"/>
  <c r="R20" i="28" s="1"/>
  <c r="S20" i="28"/>
  <c r="ED20" i="28"/>
  <c r="E20" i="28"/>
  <c r="EF20" i="28"/>
  <c r="I52" i="28"/>
  <c r="O29" i="26"/>
  <c r="L29" i="26"/>
  <c r="N29" i="26" s="1"/>
  <c r="BS54" i="26"/>
  <c r="BR54" i="26"/>
  <c r="EE55" i="26"/>
  <c r="F55" i="26"/>
  <c r="G55" i="26" s="1"/>
  <c r="I55" i="26" s="1"/>
  <c r="U82" i="28"/>
  <c r="X82" i="28"/>
  <c r="F70" i="26"/>
  <c r="G70" i="26" s="1"/>
  <c r="BR77" i="26"/>
  <c r="DI27" i="26"/>
  <c r="F27" i="26"/>
  <c r="G27" i="26" s="1"/>
  <c r="I27" i="26" s="1"/>
  <c r="Q67" i="26"/>
  <c r="S67" i="26" s="1"/>
  <c r="T67" i="26"/>
  <c r="G82" i="27"/>
  <c r="H10" i="27"/>
  <c r="I10" i="27"/>
  <c r="S11" i="27"/>
  <c r="R11" i="27"/>
  <c r="S15" i="27"/>
  <c r="R15" i="27"/>
  <c r="N25" i="27"/>
  <c r="M25" i="27"/>
  <c r="P80" i="27"/>
  <c r="S80" i="27"/>
  <c r="DI58" i="26"/>
  <c r="F58" i="26"/>
  <c r="L70" i="26"/>
  <c r="N70" i="26" s="1"/>
  <c r="O70" i="26"/>
  <c r="P69" i="27"/>
  <c r="R69" i="27" s="1"/>
  <c r="S69" i="27"/>
  <c r="BS36" i="26"/>
  <c r="T57" i="26"/>
  <c r="M54" i="27"/>
  <c r="ED73" i="28"/>
  <c r="J15" i="26"/>
  <c r="H32" i="27"/>
  <c r="F70" i="27"/>
  <c r="H70" i="27" s="1"/>
  <c r="I38" i="28"/>
  <c r="S73" i="28"/>
  <c r="O79" i="26"/>
  <c r="E12" i="28"/>
  <c r="F12" i="28" s="1"/>
  <c r="H12" i="28" s="1"/>
  <c r="I73" i="27"/>
  <c r="BQ53" i="27"/>
  <c r="N18" i="27"/>
  <c r="BR15" i="27"/>
  <c r="S30" i="27"/>
  <c r="O35" i="26"/>
  <c r="M65" i="27"/>
  <c r="N65" i="27"/>
  <c r="K27" i="28"/>
  <c r="N27" i="28"/>
  <c r="BO29" i="28"/>
  <c r="BQ29" i="28" s="1"/>
  <c r="BR29" i="28"/>
  <c r="DH30" i="28"/>
  <c r="E30" i="28"/>
  <c r="I30" i="28" s="1"/>
  <c r="M43" i="28"/>
  <c r="N43" i="28"/>
  <c r="DH43" i="28"/>
  <c r="E43" i="28"/>
  <c r="S44" i="28"/>
  <c r="R44" i="28"/>
  <c r="G77" i="25"/>
  <c r="T69" i="26"/>
  <c r="S69" i="26"/>
  <c r="EC82" i="28"/>
  <c r="ED82" i="28" s="1"/>
  <c r="F81" i="28"/>
  <c r="H81" i="28" s="1"/>
  <c r="I35" i="27"/>
  <c r="I72" i="28"/>
  <c r="BR11" i="26"/>
  <c r="G44" i="26"/>
  <c r="I44" i="26" s="1"/>
  <c r="E39" i="28"/>
  <c r="I39" i="28" s="1"/>
  <c r="S28" i="27"/>
  <c r="R71" i="27"/>
  <c r="F29" i="26"/>
  <c r="BS59" i="26"/>
  <c r="O42" i="26"/>
  <c r="L42" i="26"/>
  <c r="N42" i="26" s="1"/>
  <c r="F42" i="26"/>
  <c r="DI42" i="26"/>
  <c r="S43" i="27"/>
  <c r="R43" i="27"/>
  <c r="P45" i="27"/>
  <c r="R45" i="27" s="1"/>
  <c r="S45" i="27"/>
  <c r="P61" i="27"/>
  <c r="R61" i="27" s="1"/>
  <c r="S61" i="27"/>
  <c r="BR41" i="28"/>
  <c r="BO41" i="28"/>
  <c r="BQ41" i="28" s="1"/>
  <c r="N67" i="28"/>
  <c r="M67" i="28"/>
  <c r="G56" i="26"/>
  <c r="I56" i="26" s="1"/>
  <c r="J56" i="26"/>
  <c r="EE67" i="26"/>
  <c r="F67" i="26"/>
  <c r="O31" i="26"/>
  <c r="I30" i="27"/>
  <c r="I60" i="28"/>
  <c r="L27" i="26"/>
  <c r="N27" i="26" s="1"/>
  <c r="E61" i="28"/>
  <c r="I61" i="28" s="1"/>
  <c r="R80" i="28"/>
  <c r="BR11" i="28"/>
  <c r="N27" i="27"/>
  <c r="Q11" i="26"/>
  <c r="S11" i="26" s="1"/>
  <c r="T11" i="26"/>
  <c r="T39" i="26"/>
  <c r="Q39" i="26"/>
  <c r="S39" i="26" s="1"/>
  <c r="L40" i="26"/>
  <c r="O40" i="26"/>
  <c r="I37" i="27"/>
  <c r="BR76" i="27"/>
  <c r="BO76" i="27"/>
  <c r="BQ76" i="27" s="1"/>
  <c r="BQ54" i="28"/>
  <c r="BR54" i="28"/>
  <c r="DH55" i="28"/>
  <c r="E55" i="28"/>
  <c r="I55" i="28" s="1"/>
  <c r="H65" i="28"/>
  <c r="M77" i="28"/>
  <c r="H67" i="28"/>
  <c r="I15" i="28"/>
  <c r="R13" i="27"/>
  <c r="N76" i="26"/>
  <c r="I35" i="26"/>
  <c r="N14" i="26"/>
  <c r="BS15" i="26"/>
  <c r="N17" i="26"/>
  <c r="T18" i="26"/>
  <c r="BS20" i="26"/>
  <c r="N25" i="26"/>
  <c r="BS68" i="26"/>
  <c r="BR37" i="27"/>
  <c r="M59" i="27"/>
  <c r="M63" i="27"/>
  <c r="BQ23" i="28"/>
  <c r="BQ38" i="28"/>
  <c r="BQ48" i="28"/>
  <c r="R50" i="28"/>
  <c r="M60" i="28"/>
  <c r="BS10" i="26"/>
  <c r="N38" i="26"/>
  <c r="BR60" i="26"/>
  <c r="BR62" i="26"/>
  <c r="R40" i="27"/>
  <c r="M49" i="27"/>
  <c r="S50" i="27"/>
  <c r="BQ50" i="27"/>
  <c r="M67" i="27"/>
  <c r="M27" i="28"/>
  <c r="M42" i="28"/>
  <c r="N72" i="28"/>
  <c r="BR78" i="28"/>
  <c r="BR80" i="28"/>
  <c r="AM82" i="28"/>
  <c r="BR49" i="26"/>
  <c r="BR32" i="27"/>
  <c r="N54" i="28"/>
  <c r="M74" i="28"/>
  <c r="R78" i="28"/>
  <c r="R62" i="28"/>
  <c r="H35" i="28"/>
  <c r="BQ64" i="27"/>
  <c r="H61" i="27"/>
  <c r="I12" i="27"/>
  <c r="M32" i="27"/>
  <c r="O34" i="26"/>
  <c r="BS35" i="26"/>
  <c r="BR78" i="27"/>
  <c r="N53" i="28"/>
  <c r="N68" i="28"/>
  <c r="F15" i="28"/>
  <c r="H15" i="28" s="1"/>
  <c r="R58" i="28"/>
  <c r="M75" i="27"/>
  <c r="H14" i="27"/>
  <c r="M21" i="27"/>
  <c r="R33" i="27"/>
  <c r="L13" i="26"/>
  <c r="N13" i="26" s="1"/>
  <c r="S53" i="26"/>
  <c r="T15" i="26"/>
  <c r="F49" i="26"/>
  <c r="G49" i="26" s="1"/>
  <c r="I49" i="26" s="1"/>
  <c r="S54" i="26"/>
  <c r="F39" i="28"/>
  <c r="H39" i="28" s="1"/>
  <c r="I17" i="28"/>
  <c r="F71" i="28"/>
  <c r="H71" i="28" s="1"/>
  <c r="F59" i="28"/>
  <c r="H59" i="28" s="1"/>
  <c r="F62" i="27"/>
  <c r="H62" i="27" s="1"/>
  <c r="BO82" i="26"/>
  <c r="BP82" i="26" s="1"/>
  <c r="DI22" i="26"/>
  <c r="F22" i="26"/>
  <c r="G22" i="26" s="1"/>
  <c r="I22" i="26" s="1"/>
  <c r="Q30" i="26"/>
  <c r="S30" i="26" s="1"/>
  <c r="T30" i="26"/>
  <c r="F58" i="27"/>
  <c r="H58" i="27" s="1"/>
  <c r="I72" i="27"/>
  <c r="BM8" i="27"/>
  <c r="BP8" i="27" s="1"/>
  <c r="BU8" i="27" s="1"/>
  <c r="BX8" i="27" s="1"/>
  <c r="CA8" i="27" s="1"/>
  <c r="CD8" i="27" s="1"/>
  <c r="CG8" i="27" s="1"/>
  <c r="CJ8" i="27" s="1"/>
  <c r="CM8" i="27" s="1"/>
  <c r="CP8" i="27" s="1"/>
  <c r="CS8" i="27" s="1"/>
  <c r="CV8" i="27" s="1"/>
  <c r="CY8" i="27" s="1"/>
  <c r="DB8" i="27" s="1"/>
  <c r="DE8" i="27" s="1"/>
  <c r="I70" i="28"/>
  <c r="I56" i="28"/>
  <c r="Q38" i="26"/>
  <c r="T38" i="26"/>
  <c r="EE38" i="26"/>
  <c r="F38" i="26"/>
  <c r="BK8" i="26"/>
  <c r="I11" i="28"/>
  <c r="I64" i="27"/>
  <c r="F64" i="27"/>
  <c r="H64" i="27" s="1"/>
  <c r="BR37" i="26"/>
  <c r="BR32" i="26"/>
  <c r="T43" i="26"/>
  <c r="O44" i="26"/>
  <c r="N49" i="26"/>
  <c r="N56" i="26"/>
  <c r="T60" i="26"/>
  <c r="N61" i="26"/>
  <c r="BS69" i="26"/>
  <c r="J70" i="26"/>
  <c r="BS76" i="26"/>
  <c r="DJ82" i="26"/>
  <c r="S15" i="28"/>
  <c r="BR21" i="28"/>
  <c r="N69" i="28"/>
  <c r="BS12" i="26"/>
  <c r="S75" i="26"/>
  <c r="O76" i="26"/>
  <c r="I79" i="26"/>
  <c r="N19" i="27"/>
  <c r="H20" i="27"/>
  <c r="E26" i="27"/>
  <c r="N42" i="27"/>
  <c r="BQ47" i="27"/>
  <c r="M51" i="27"/>
  <c r="E80" i="27"/>
  <c r="N49" i="28"/>
  <c r="E49" i="28"/>
  <c r="N52" i="28"/>
  <c r="S54" i="28"/>
  <c r="N65" i="28"/>
  <c r="N73" i="28"/>
  <c r="E73" i="28"/>
  <c r="F73" i="28" s="1"/>
  <c r="H73" i="28" s="1"/>
  <c r="E75" i="28"/>
  <c r="I75" i="28" s="1"/>
  <c r="M81" i="28"/>
  <c r="T33" i="26"/>
  <c r="BS41" i="26"/>
  <c r="BS45" i="26"/>
  <c r="S46" i="26"/>
  <c r="T50" i="26"/>
  <c r="O59" i="26"/>
  <c r="BS73" i="26"/>
  <c r="O74" i="26"/>
  <c r="T75" i="26"/>
  <c r="M15" i="27"/>
  <c r="E15" i="27"/>
  <c r="I16" i="27"/>
  <c r="M22" i="27"/>
  <c r="BQ23" i="27"/>
  <c r="M24" i="27"/>
  <c r="R25" i="27"/>
  <c r="E52" i="27"/>
  <c r="E56" i="27"/>
  <c r="M11" i="28"/>
  <c r="R14" i="28"/>
  <c r="M44" i="28"/>
  <c r="BR55" i="28"/>
  <c r="BR71" i="28"/>
  <c r="N63" i="28"/>
  <c r="N51" i="26"/>
  <c r="F54" i="26"/>
  <c r="J54" i="26" s="1"/>
  <c r="BR61" i="26"/>
  <c r="O62" i="26"/>
  <c r="N81" i="26"/>
  <c r="N40" i="27"/>
  <c r="BQ46" i="27"/>
  <c r="R77" i="27"/>
  <c r="E10" i="28"/>
  <c r="BQ74" i="28"/>
  <c r="I58" i="28"/>
  <c r="F11" i="26"/>
  <c r="G11" i="26" s="1"/>
  <c r="I11" i="26" s="1"/>
  <c r="F77" i="25"/>
  <c r="J22" i="26"/>
  <c r="T42" i="26"/>
  <c r="I71" i="26"/>
  <c r="M23" i="27"/>
  <c r="R44" i="27"/>
  <c r="BR51" i="28"/>
  <c r="N59" i="28"/>
  <c r="I28" i="27"/>
  <c r="F28" i="27"/>
  <c r="H28" i="27" s="1"/>
  <c r="Q16" i="26"/>
  <c r="S16" i="26" s="1"/>
  <c r="T16" i="26"/>
  <c r="Q21" i="26"/>
  <c r="S21" i="26" s="1"/>
  <c r="T21" i="26"/>
  <c r="S26" i="26"/>
  <c r="T26" i="26"/>
  <c r="T71" i="26"/>
  <c r="S71" i="26"/>
  <c r="AA82" i="26"/>
  <c r="AC82" i="26" s="1"/>
  <c r="AD82" i="26"/>
  <c r="BR18" i="27"/>
  <c r="BQ18" i="27"/>
  <c r="Q82" i="27"/>
  <c r="S21" i="27"/>
  <c r="BO27" i="27"/>
  <c r="BQ27" i="27" s="1"/>
  <c r="BR27" i="27"/>
  <c r="DH53" i="28"/>
  <c r="E53" i="28"/>
  <c r="O81" i="26"/>
  <c r="S23" i="27"/>
  <c r="H82" i="26"/>
  <c r="O14" i="26"/>
  <c r="EE32" i="26"/>
  <c r="F32" i="26"/>
  <c r="G32" i="26" s="1"/>
  <c r="I32" i="26" s="1"/>
  <c r="EE34" i="26"/>
  <c r="F34" i="26"/>
  <c r="G34" i="26" s="1"/>
  <c r="I34" i="26" s="1"/>
  <c r="S40" i="26"/>
  <c r="F15" i="27"/>
  <c r="H15" i="27" s="1"/>
  <c r="I15" i="27"/>
  <c r="P17" i="27"/>
  <c r="R17" i="27" s="1"/>
  <c r="S17" i="27"/>
  <c r="F22" i="27"/>
  <c r="H22" i="27" s="1"/>
  <c r="I22" i="27"/>
  <c r="F24" i="27"/>
  <c r="H24" i="27" s="1"/>
  <c r="I24" i="27"/>
  <c r="P77" i="28"/>
  <c r="R77" i="28" s="1"/>
  <c r="S77" i="28"/>
  <c r="DI25" i="26"/>
  <c r="F25" i="26"/>
  <c r="S28" i="26"/>
  <c r="T28" i="26"/>
  <c r="DI81" i="26"/>
  <c r="F81" i="26"/>
  <c r="N28" i="27"/>
  <c r="K28" i="27"/>
  <c r="M28" i="27" s="1"/>
  <c r="K35" i="27"/>
  <c r="M35" i="27" s="1"/>
  <c r="N35" i="27"/>
  <c r="F80" i="28"/>
  <c r="H80" i="28" s="1"/>
  <c r="S50" i="28"/>
  <c r="J61" i="26"/>
  <c r="BS32" i="26"/>
  <c r="J66" i="26"/>
  <c r="F74" i="26"/>
  <c r="G74" i="26" s="1"/>
  <c r="I74" i="26" s="1"/>
  <c r="M19" i="27"/>
  <c r="F58" i="28"/>
  <c r="H58" i="28" s="1"/>
  <c r="I17" i="27"/>
  <c r="F30" i="28"/>
  <c r="H30" i="28" s="1"/>
  <c r="H50" i="28"/>
  <c r="O25" i="26"/>
  <c r="T40" i="26"/>
  <c r="I70" i="26"/>
  <c r="L82" i="27"/>
  <c r="I42" i="28"/>
  <c r="F42" i="28"/>
  <c r="H42" i="28" s="1"/>
  <c r="F29" i="27"/>
  <c r="H29" i="27" s="1"/>
  <c r="I29" i="27"/>
  <c r="R21" i="27"/>
  <c r="G68" i="26"/>
  <c r="I68" i="26" s="1"/>
  <c r="J68" i="26"/>
  <c r="T70" i="26"/>
  <c r="S60" i="26"/>
  <c r="G38" i="26"/>
  <c r="I38" i="26" s="1"/>
  <c r="J38" i="26"/>
  <c r="T12" i="26"/>
  <c r="EE12" i="26"/>
  <c r="F12" i="26"/>
  <c r="DI48" i="26"/>
  <c r="F48" i="26"/>
  <c r="J49" i="26"/>
  <c r="BP56" i="26"/>
  <c r="BR56" i="26" s="1"/>
  <c r="BS56" i="26"/>
  <c r="F57" i="26"/>
  <c r="G57" i="26" s="1"/>
  <c r="S12" i="27"/>
  <c r="O82" i="27"/>
  <c r="P82" i="27" s="1"/>
  <c r="EA82" i="27"/>
  <c r="BQ49" i="27"/>
  <c r="BR49" i="27"/>
  <c r="M50" i="27"/>
  <c r="P11" i="28"/>
  <c r="R11" i="28" s="1"/>
  <c r="O82" i="28"/>
  <c r="P82" i="28" s="1"/>
  <c r="EF14" i="28"/>
  <c r="E14" i="28"/>
  <c r="F14" i="28" s="1"/>
  <c r="H14" i="28" s="1"/>
  <c r="ED14" i="28"/>
  <c r="BQ15" i="28"/>
  <c r="BR15" i="28"/>
  <c r="L22" i="26"/>
  <c r="N22" i="26" s="1"/>
  <c r="O22" i="26"/>
  <c r="Q24" i="26"/>
  <c r="S24" i="26" s="1"/>
  <c r="T24" i="26"/>
  <c r="J55" i="26"/>
  <c r="T55" i="26"/>
  <c r="S55" i="26"/>
  <c r="BR69" i="26"/>
  <c r="F21" i="27"/>
  <c r="H21" i="27" s="1"/>
  <c r="ED82" i="26"/>
  <c r="EE82" i="26" s="1"/>
  <c r="F19" i="26"/>
  <c r="G19" i="26" s="1"/>
  <c r="I19" i="26" s="1"/>
  <c r="I40" i="26"/>
  <c r="DI49" i="26"/>
  <c r="J11" i="26"/>
  <c r="F66" i="27"/>
  <c r="H66" i="27" s="1"/>
  <c r="I66" i="27"/>
  <c r="F57" i="27"/>
  <c r="H57" i="27" s="1"/>
  <c r="F12" i="27"/>
  <c r="H12" i="27" s="1"/>
  <c r="F28" i="26"/>
  <c r="G28" i="26" s="1"/>
  <c r="I28" i="26" s="1"/>
  <c r="EE31" i="26"/>
  <c r="F31" i="26"/>
  <c r="G31" i="26" s="1"/>
  <c r="I31" i="26" s="1"/>
  <c r="Q43" i="26"/>
  <c r="S43" i="26" s="1"/>
  <c r="L73" i="26"/>
  <c r="N73" i="26" s="1"/>
  <c r="O73" i="26"/>
  <c r="J46" i="26"/>
  <c r="G46" i="26"/>
  <c r="I46" i="26" s="1"/>
  <c r="DI14" i="26"/>
  <c r="F14" i="26"/>
  <c r="DI17" i="26"/>
  <c r="F17" i="26"/>
  <c r="I13" i="28"/>
  <c r="I36" i="27"/>
  <c r="P82" i="26"/>
  <c r="Q82" i="26" s="1"/>
  <c r="S82" i="26" s="1"/>
  <c r="F20" i="28"/>
  <c r="H20" i="28" s="1"/>
  <c r="I20" i="28"/>
  <c r="O61" i="26"/>
  <c r="F25" i="28"/>
  <c r="H25" i="28" s="1"/>
  <c r="I25" i="28"/>
  <c r="I57" i="26"/>
  <c r="I34" i="28"/>
  <c r="G16" i="26"/>
  <c r="I16" i="26" s="1"/>
  <c r="J18" i="26"/>
  <c r="G18" i="26"/>
  <c r="I18" i="26" s="1"/>
  <c r="I33" i="27"/>
  <c r="J80" i="26"/>
  <c r="G80" i="26"/>
  <c r="I80" i="26" s="1"/>
  <c r="M53" i="28"/>
  <c r="F63" i="27"/>
  <c r="H63" i="27" s="1"/>
  <c r="F81" i="27"/>
  <c r="H81" i="27" s="1"/>
  <c r="I81" i="27"/>
  <c r="F25" i="27"/>
  <c r="H25" i="27" s="1"/>
  <c r="I25" i="27"/>
  <c r="BP33" i="26"/>
  <c r="BR33" i="26" s="1"/>
  <c r="BR15" i="26"/>
  <c r="J24" i="26"/>
  <c r="J26" i="26"/>
  <c r="I26" i="26"/>
  <c r="EE26" i="26"/>
  <c r="F26" i="26"/>
  <c r="G26" i="26" s="1"/>
  <c r="BP41" i="26"/>
  <c r="BR41" i="26" s="1"/>
  <c r="J71" i="26"/>
  <c r="EE71" i="26"/>
  <c r="F47" i="27"/>
  <c r="H47" i="27" s="1"/>
  <c r="I47" i="27"/>
  <c r="I75" i="27"/>
  <c r="H37" i="27"/>
  <c r="X82" i="26"/>
  <c r="N19" i="26"/>
  <c r="C80" i="24"/>
  <c r="N23" i="26"/>
  <c r="BR47" i="26"/>
  <c r="S73" i="26"/>
  <c r="S74" i="26"/>
  <c r="BR35" i="26"/>
  <c r="BR14" i="26"/>
  <c r="N12" i="28"/>
  <c r="M12" i="28"/>
  <c r="P13" i="28"/>
  <c r="R13" i="28" s="1"/>
  <c r="S13" i="28"/>
  <c r="S18" i="26"/>
  <c r="I19" i="28"/>
  <c r="I20" i="27"/>
  <c r="BS22" i="26"/>
  <c r="J23" i="26"/>
  <c r="F51" i="26"/>
  <c r="DI51" i="26"/>
  <c r="S78" i="26"/>
  <c r="T78" i="26"/>
  <c r="H16" i="27"/>
  <c r="N74" i="26"/>
  <c r="O19" i="26"/>
  <c r="N34" i="26"/>
  <c r="S41" i="26"/>
  <c r="F43" i="26"/>
  <c r="F50" i="26"/>
  <c r="T51" i="26"/>
  <c r="BS53" i="26"/>
  <c r="S56" i="26"/>
  <c r="S62" i="26"/>
  <c r="BP82" i="27"/>
  <c r="O17" i="26"/>
  <c r="N31" i="26"/>
  <c r="O33" i="26"/>
  <c r="BS62" i="26"/>
  <c r="O78" i="26"/>
  <c r="S81" i="26"/>
  <c r="BR36" i="27"/>
  <c r="R57" i="27"/>
  <c r="S62" i="27"/>
  <c r="ED43" i="28"/>
  <c r="S52" i="28"/>
  <c r="S67" i="28"/>
  <c r="BR27" i="26"/>
  <c r="BR13" i="26"/>
  <c r="I10" i="26"/>
  <c r="S33" i="26"/>
  <c r="N12" i="26"/>
  <c r="S13" i="26"/>
  <c r="J13" i="26"/>
  <c r="R82" i="26"/>
  <c r="N15" i="26"/>
  <c r="DH82" i="26"/>
  <c r="F82" i="26" s="1"/>
  <c r="BQ82" i="26"/>
  <c r="BR30" i="26"/>
  <c r="S31" i="26"/>
  <c r="BS75" i="26"/>
  <c r="N20" i="27"/>
  <c r="E23" i="27"/>
  <c r="R28" i="27"/>
  <c r="BR31" i="27"/>
  <c r="ED62" i="28"/>
  <c r="EF62" i="28"/>
  <c r="BQ81" i="28"/>
  <c r="BS17" i="26"/>
  <c r="F36" i="26"/>
  <c r="N47" i="26"/>
  <c r="BR73" i="26"/>
  <c r="E42" i="27"/>
  <c r="F42" i="27" s="1"/>
  <c r="M70" i="27"/>
  <c r="ED15" i="28"/>
  <c r="EF15" i="28"/>
  <c r="N17" i="28"/>
  <c r="N25" i="28"/>
  <c r="BP82" i="28"/>
  <c r="BQ78" i="28"/>
  <c r="M79" i="28"/>
  <c r="BQ80" i="28"/>
  <c r="S11" i="28"/>
  <c r="N16" i="28"/>
  <c r="BR20" i="28"/>
  <c r="EF50" i="28"/>
  <c r="S62" i="28"/>
  <c r="M68" i="28"/>
  <c r="R73" i="28"/>
  <c r="S75" i="28"/>
  <c r="BR77" i="28"/>
  <c r="BQ11" i="27"/>
  <c r="BQ22" i="27"/>
  <c r="S27" i="27"/>
  <c r="N30" i="27"/>
  <c r="S46" i="27"/>
  <c r="N60" i="27"/>
  <c r="N14" i="28"/>
  <c r="BQ18" i="28"/>
  <c r="N21" i="28"/>
  <c r="S25" i="28"/>
  <c r="N26" i="28"/>
  <c r="R27" i="28"/>
  <c r="BR45" i="28"/>
  <c r="E43" i="27"/>
  <c r="E77" i="27"/>
  <c r="E79" i="27"/>
  <c r="K14" i="28"/>
  <c r="M14" i="28" s="1"/>
  <c r="M32" i="28"/>
  <c r="S68" i="28"/>
  <c r="EF69" i="28"/>
  <c r="BR73" i="28"/>
  <c r="BR79" i="28"/>
  <c r="E48" i="27"/>
  <c r="R49" i="27"/>
  <c r="I49" i="27"/>
  <c r="S58" i="27"/>
  <c r="BQ59" i="27"/>
  <c r="E65" i="27"/>
  <c r="F65" i="27" s="1"/>
  <c r="H65" i="27" s="1"/>
  <c r="E68" i="27"/>
  <c r="BR33" i="28"/>
  <c r="BR34" i="28"/>
  <c r="N45" i="28"/>
  <c r="S46" i="28"/>
  <c r="BR46" i="28"/>
  <c r="BR47" i="28"/>
  <c r="M48" i="28"/>
  <c r="BR53" i="28"/>
  <c r="S56" i="28"/>
  <c r="N75" i="28"/>
  <c r="DH79" i="28"/>
  <c r="E79" i="28"/>
  <c r="G15" i="26"/>
  <c r="I15" i="26" s="1"/>
  <c r="I36" i="28"/>
  <c r="J82" i="28"/>
  <c r="BR16" i="26"/>
  <c r="DI15" i="26"/>
  <c r="BS16" i="26"/>
  <c r="BR76" i="28"/>
  <c r="I50" i="28"/>
  <c r="I43" i="28"/>
  <c r="F43" i="28"/>
  <c r="H43" i="28" s="1"/>
  <c r="I67" i="27"/>
  <c r="I13" i="26"/>
  <c r="T13" i="26"/>
  <c r="J20" i="26"/>
  <c r="I20" i="26"/>
  <c r="T44" i="26"/>
  <c r="Q44" i="26"/>
  <c r="S44" i="26" s="1"/>
  <c r="Q52" i="26"/>
  <c r="S52" i="26" s="1"/>
  <c r="T52" i="26"/>
  <c r="L65" i="26"/>
  <c r="N65" i="26" s="1"/>
  <c r="O65" i="26"/>
  <c r="BP65" i="26"/>
  <c r="BR65" i="26" s="1"/>
  <c r="BS65" i="26"/>
  <c r="O66" i="26"/>
  <c r="L66" i="26"/>
  <c r="N66" i="26" s="1"/>
  <c r="BO30" i="27"/>
  <c r="BQ30" i="27" s="1"/>
  <c r="BR30" i="27"/>
  <c r="K31" i="27"/>
  <c r="M31" i="27" s="1"/>
  <c r="J82" i="27"/>
  <c r="S36" i="27"/>
  <c r="R36" i="27"/>
  <c r="K37" i="27"/>
  <c r="M37" i="27" s="1"/>
  <c r="N37" i="27"/>
  <c r="H41" i="27"/>
  <c r="I41" i="27"/>
  <c r="P42" i="27"/>
  <c r="R42" i="27" s="1"/>
  <c r="S42" i="27"/>
  <c r="F56" i="27"/>
  <c r="H56" i="27" s="1"/>
  <c r="I56" i="27"/>
  <c r="S76" i="28"/>
  <c r="R76" i="28"/>
  <c r="I24" i="28"/>
  <c r="G82" i="28"/>
  <c r="BQ76" i="28"/>
  <c r="F61" i="28"/>
  <c r="H61" i="28" s="1"/>
  <c r="DI39" i="26"/>
  <c r="F39" i="26"/>
  <c r="BP42" i="26"/>
  <c r="BR42" i="26" s="1"/>
  <c r="BS42" i="26"/>
  <c r="N43" i="26"/>
  <c r="Q17" i="26"/>
  <c r="S17" i="26" s="1"/>
  <c r="T17" i="26"/>
  <c r="BS30" i="26"/>
  <c r="L37" i="26"/>
  <c r="N37" i="26" s="1"/>
  <c r="O37" i="26"/>
  <c r="DI37" i="26"/>
  <c r="F37" i="26"/>
  <c r="BR38" i="26"/>
  <c r="O39" i="26"/>
  <c r="N39" i="26"/>
  <c r="M82" i="26"/>
  <c r="G50" i="26"/>
  <c r="I50" i="26" s="1"/>
  <c r="J50" i="26"/>
  <c r="Q59" i="26"/>
  <c r="S59" i="26" s="1"/>
  <c r="T59" i="26"/>
  <c r="BO16" i="27"/>
  <c r="BQ16" i="27" s="1"/>
  <c r="BR16" i="27"/>
  <c r="BQ17" i="27"/>
  <c r="BR17" i="27"/>
  <c r="S20" i="27"/>
  <c r="R20" i="27"/>
  <c r="S24" i="27"/>
  <c r="P24" i="27"/>
  <c r="R24" i="27" s="1"/>
  <c r="BR29" i="27"/>
  <c r="BQ29" i="27"/>
  <c r="F78" i="28"/>
  <c r="H78" i="28" s="1"/>
  <c r="I78" i="28"/>
  <c r="F44" i="28"/>
  <c r="H44" i="28" s="1"/>
  <c r="I44" i="28"/>
  <c r="I26" i="27"/>
  <c r="F26" i="27"/>
  <c r="H26" i="27" s="1"/>
  <c r="S14" i="26"/>
  <c r="L48" i="26"/>
  <c r="N48" i="26" s="1"/>
  <c r="O48" i="26"/>
  <c r="J19" i="26"/>
  <c r="Q82" i="28"/>
  <c r="BR81" i="28"/>
  <c r="BN82" i="28"/>
  <c r="BO82" i="28" s="1"/>
  <c r="BQ82" i="28" s="1"/>
  <c r="I60" i="27"/>
  <c r="F60" i="27"/>
  <c r="H60" i="27" s="1"/>
  <c r="BP18" i="26"/>
  <c r="BR18" i="26" s="1"/>
  <c r="BS18" i="26"/>
  <c r="BP31" i="26"/>
  <c r="BR31" i="26" s="1"/>
  <c r="BS31" i="26"/>
  <c r="L53" i="26"/>
  <c r="N53" i="26" s="1"/>
  <c r="O53" i="26"/>
  <c r="N57" i="26"/>
  <c r="O57" i="26"/>
  <c r="BR75" i="27"/>
  <c r="BO75" i="27"/>
  <c r="BQ75" i="27" s="1"/>
  <c r="K76" i="27"/>
  <c r="M76" i="27" s="1"/>
  <c r="N76" i="27"/>
  <c r="S78" i="27"/>
  <c r="R78" i="27"/>
  <c r="N79" i="27"/>
  <c r="M79" i="27"/>
  <c r="BR80" i="27"/>
  <c r="BQ80" i="27"/>
  <c r="S26" i="28"/>
  <c r="P26" i="28"/>
  <c r="R26" i="28" s="1"/>
  <c r="ED33" i="28"/>
  <c r="E33" i="28"/>
  <c r="F33" i="28" s="1"/>
  <c r="H33" i="28" s="1"/>
  <c r="EF47" i="28"/>
  <c r="ED47" i="28"/>
  <c r="E47" i="28"/>
  <c r="BR58" i="27"/>
  <c r="BQ58" i="27"/>
  <c r="N59" i="27"/>
  <c r="DG82" i="28"/>
  <c r="F66" i="28"/>
  <c r="H66" i="28" s="1"/>
  <c r="T14" i="26"/>
  <c r="I12" i="28"/>
  <c r="F51" i="28"/>
  <c r="H51" i="28" s="1"/>
  <c r="I51" i="28"/>
  <c r="G67" i="26"/>
  <c r="I67" i="26" s="1"/>
  <c r="J67" i="26"/>
  <c r="BP52" i="26"/>
  <c r="BR52" i="26" s="1"/>
  <c r="BS52" i="26"/>
  <c r="I69" i="26"/>
  <c r="BO51" i="27"/>
  <c r="BQ51" i="27" s="1"/>
  <c r="BR51" i="27"/>
  <c r="BR66" i="27"/>
  <c r="BO66" i="27"/>
  <c r="BQ66" i="27" s="1"/>
  <c r="BO67" i="27"/>
  <c r="BQ67" i="27" s="1"/>
  <c r="BR67" i="27"/>
  <c r="K68" i="27"/>
  <c r="M68" i="27" s="1"/>
  <c r="N68" i="27"/>
  <c r="M69" i="27"/>
  <c r="N69" i="27"/>
  <c r="H69" i="27"/>
  <c r="I69" i="27"/>
  <c r="I41" i="26"/>
  <c r="O12" i="26"/>
  <c r="O15" i="26"/>
  <c r="EE21" i="26"/>
  <c r="F21" i="26"/>
  <c r="O23" i="26"/>
  <c r="T31" i="26"/>
  <c r="T41" i="26"/>
  <c r="BS61" i="26"/>
  <c r="BN82" i="27"/>
  <c r="BO82" i="27" s="1"/>
  <c r="F46" i="28"/>
  <c r="H46" i="28" s="1"/>
  <c r="F57" i="28"/>
  <c r="H57" i="28" s="1"/>
  <c r="I37" i="28"/>
  <c r="I18" i="27"/>
  <c r="I27" i="27"/>
  <c r="BQ38" i="27"/>
  <c r="BQ36" i="27"/>
  <c r="K82" i="26"/>
  <c r="L82" i="26" s="1"/>
  <c r="BS13" i="26"/>
  <c r="H17" i="27"/>
  <c r="I23" i="26"/>
  <c r="T27" i="26"/>
  <c r="BR63" i="28"/>
  <c r="BQ39" i="27"/>
  <c r="I64" i="28"/>
  <c r="J60" i="26"/>
  <c r="H49" i="27"/>
  <c r="I31" i="27"/>
  <c r="I59" i="26"/>
  <c r="BS27" i="26"/>
  <c r="N40" i="26"/>
  <c r="T66" i="26"/>
  <c r="S66" i="26"/>
  <c r="S80" i="26"/>
  <c r="E13" i="27"/>
  <c r="M41" i="28"/>
  <c r="M39" i="27"/>
  <c r="Q49" i="26"/>
  <c r="S49" i="26" s="1"/>
  <c r="T49" i="26"/>
  <c r="ED75" i="28"/>
  <c r="EF75" i="28"/>
  <c r="BR19" i="27"/>
  <c r="H42" i="27"/>
  <c r="R53" i="27"/>
  <c r="N81" i="27"/>
  <c r="S64" i="28"/>
  <c r="O24" i="26"/>
  <c r="BS40" i="26"/>
  <c r="S47" i="26"/>
  <c r="T56" i="26"/>
  <c r="T77" i="26"/>
  <c r="N11" i="27"/>
  <c r="M17" i="27"/>
  <c r="E45" i="27"/>
  <c r="BQ52" i="28"/>
  <c r="BR52" i="28"/>
  <c r="BR20" i="26"/>
  <c r="O21" i="26"/>
  <c r="S34" i="26"/>
  <c r="S38" i="26"/>
  <c r="BS46" i="26"/>
  <c r="BR50" i="26"/>
  <c r="O60" i="26"/>
  <c r="S70" i="26"/>
  <c r="O80" i="26"/>
  <c r="BQ13" i="27"/>
  <c r="M14" i="27"/>
  <c r="E19" i="27"/>
  <c r="R23" i="27"/>
  <c r="BQ40" i="27"/>
  <c r="BR42" i="27"/>
  <c r="N43" i="27"/>
  <c r="M30" i="28"/>
  <c r="BS25" i="26"/>
  <c r="N26" i="26"/>
  <c r="BR55" i="26"/>
  <c r="DG82" i="27"/>
  <c r="E82" i="27" s="1"/>
  <c r="I82" i="27" s="1"/>
  <c r="S38" i="27"/>
  <c r="R67" i="27"/>
  <c r="R74" i="27"/>
  <c r="BQ11" i="28"/>
  <c r="N57" i="28"/>
  <c r="M23" i="28"/>
  <c r="EF25" i="28"/>
  <c r="E26" i="28"/>
  <c r="M39" i="28"/>
  <c r="R45" i="28"/>
  <c r="BQ68" i="28"/>
  <c r="W82" i="28"/>
  <c r="R19" i="28"/>
  <c r="BQ19" i="28"/>
  <c r="E28" i="28"/>
  <c r="R32" i="28"/>
  <c r="N33" i="28"/>
  <c r="BQ35" i="28"/>
  <c r="N37" i="28"/>
  <c r="BR37" i="28"/>
  <c r="N48" i="28"/>
  <c r="S66" i="28"/>
  <c r="S23" i="28"/>
  <c r="N28" i="28"/>
  <c r="N38" i="28"/>
  <c r="S42" i="28"/>
  <c r="N47" i="28"/>
  <c r="BR57" i="28"/>
  <c r="S58" i="28"/>
  <c r="BR61" i="28"/>
  <c r="N64" i="28"/>
  <c r="BQ64" i="28"/>
  <c r="E69" i="28"/>
  <c r="BR69" i="28"/>
  <c r="N81" i="28"/>
  <c r="AC82" i="28"/>
  <c r="N74" i="28"/>
  <c r="N77" i="28"/>
  <c r="N79" i="28"/>
  <c r="R17" i="28"/>
  <c r="BR24" i="28"/>
  <c r="S38" i="28"/>
  <c r="S43" i="28"/>
  <c r="S47" i="28"/>
  <c r="N66" i="28"/>
  <c r="BR68" i="28"/>
  <c r="N71" i="28"/>
  <c r="AR82" i="28"/>
  <c r="F54" i="28"/>
  <c r="H54" i="28" s="1"/>
  <c r="J74" i="26"/>
  <c r="I74" i="28"/>
  <c r="BJ8" i="28"/>
  <c r="BS82" i="26"/>
  <c r="I18" i="28"/>
  <c r="F62" i="28"/>
  <c r="H62" i="28" s="1"/>
  <c r="F55" i="27"/>
  <c r="H55" i="27" s="1"/>
  <c r="I48" i="28"/>
  <c r="I31" i="28"/>
  <c r="F76" i="28"/>
  <c r="H76" i="28" s="1"/>
  <c r="F16" i="28"/>
  <c r="H16" i="28" s="1"/>
  <c r="I78" i="27"/>
  <c r="I45" i="28"/>
  <c r="F75" i="28"/>
  <c r="H75" i="28" s="1"/>
  <c r="I67" i="28"/>
  <c r="I53" i="27"/>
  <c r="F71" i="27"/>
  <c r="H71" i="27" s="1"/>
  <c r="R81" i="23"/>
  <c r="J10" i="26"/>
  <c r="J40" i="26"/>
  <c r="I22" i="28"/>
  <c r="F32" i="28"/>
  <c r="H32" i="28" s="1"/>
  <c r="F29" i="28"/>
  <c r="H29" i="28" s="1"/>
  <c r="I23" i="28"/>
  <c r="I35" i="28"/>
  <c r="F73" i="27"/>
  <c r="H73" i="27" s="1"/>
  <c r="J59" i="26"/>
  <c r="S20" i="26"/>
  <c r="BR44" i="26"/>
  <c r="J27" i="26"/>
  <c r="G62" i="26"/>
  <c r="I62" i="26" s="1"/>
  <c r="J47" i="26"/>
  <c r="N18" i="26"/>
  <c r="N44" i="26"/>
  <c r="BR45" i="26"/>
  <c r="R65" i="27"/>
  <c r="M72" i="27"/>
  <c r="T62" i="26"/>
  <c r="T63" i="26"/>
  <c r="R39" i="27"/>
  <c r="M55" i="27"/>
  <c r="R22" i="27"/>
  <c r="R80" i="27"/>
  <c r="H11" i="28"/>
  <c r="BO10" i="27"/>
  <c r="BQ10" i="27" s="1"/>
  <c r="BQ14" i="28"/>
  <c r="N18" i="28"/>
  <c r="E11" i="27"/>
  <c r="S22" i="28"/>
  <c r="R28" i="28"/>
  <c r="P27" i="27"/>
  <c r="R27" i="27" s="1"/>
  <c r="P38" i="27"/>
  <c r="R38" i="27" s="1"/>
  <c r="P46" i="27"/>
  <c r="R46" i="27" s="1"/>
  <c r="ED11" i="28"/>
  <c r="EF11" i="28"/>
  <c r="BQ31" i="28"/>
  <c r="EF33" i="28"/>
  <c r="ED39" i="28"/>
  <c r="S45" i="28"/>
  <c r="S48" i="28"/>
  <c r="EF46" i="28"/>
  <c r="K28" i="28"/>
  <c r="M28" i="28" s="1"/>
  <c r="BR30" i="28"/>
  <c r="K38" i="28"/>
  <c r="M38" i="28" s="1"/>
  <c r="ED45" i="28"/>
  <c r="BR49" i="28"/>
  <c r="BO51" i="28"/>
  <c r="BQ51" i="28" s="1"/>
  <c r="K63" i="28"/>
  <c r="M63" i="28" s="1"/>
  <c r="ED70" i="28"/>
  <c r="DH73" i="28"/>
  <c r="R75" i="28"/>
  <c r="ED51" i="28"/>
  <c r="P68" i="28"/>
  <c r="R68" i="28" s="1"/>
  <c r="F10" i="23"/>
  <c r="C10" i="23"/>
  <c r="E10" i="23"/>
  <c r="F15" i="23"/>
  <c r="F14" i="23"/>
  <c r="E16" i="23"/>
  <c r="C9" i="23"/>
  <c r="C13" i="23"/>
  <c r="E15" i="23"/>
  <c r="F12" i="23"/>
  <c r="C12" i="23"/>
  <c r="F11" i="23"/>
  <c r="F16" i="23"/>
  <c r="E17" i="23"/>
  <c r="E9" i="23"/>
  <c r="C16" i="23"/>
  <c r="E12" i="23"/>
  <c r="M80" i="23"/>
  <c r="K80" i="23"/>
  <c r="L80" i="23"/>
  <c r="F13" i="23"/>
  <c r="F9" i="23"/>
  <c r="C15" i="23"/>
  <c r="C11" i="23"/>
  <c r="C17" i="23"/>
  <c r="D14" i="23"/>
  <c r="D12" i="23"/>
  <c r="D10" i="23"/>
  <c r="D13" i="23"/>
  <c r="D11" i="23"/>
  <c r="F17" i="23"/>
  <c r="D17" i="23"/>
  <c r="D15" i="23"/>
  <c r="D16" i="23"/>
  <c r="D9" i="23"/>
  <c r="I73" i="28" l="1"/>
  <c r="T82" i="26"/>
  <c r="J42" i="26"/>
  <c r="G42" i="26"/>
  <c r="I42" i="26" s="1"/>
  <c r="J34" i="26"/>
  <c r="R82" i="27"/>
  <c r="G76" i="26"/>
  <c r="I76" i="26" s="1"/>
  <c r="J76" i="26"/>
  <c r="I14" i="28"/>
  <c r="I33" i="28"/>
  <c r="S82" i="27"/>
  <c r="G54" i="26"/>
  <c r="I54" i="26" s="1"/>
  <c r="BR82" i="26"/>
  <c r="F55" i="28"/>
  <c r="H55" i="28" s="1"/>
  <c r="J29" i="26"/>
  <c r="G29" i="26"/>
  <c r="I29" i="26" s="1"/>
  <c r="G58" i="26"/>
  <c r="I58" i="26" s="1"/>
  <c r="J58" i="26"/>
  <c r="G33" i="26"/>
  <c r="I33" i="26" s="1"/>
  <c r="J33" i="26"/>
  <c r="F52" i="27"/>
  <c r="H52" i="27" s="1"/>
  <c r="I52" i="27"/>
  <c r="I49" i="28"/>
  <c r="F49" i="28"/>
  <c r="H49" i="28" s="1"/>
  <c r="I65" i="27"/>
  <c r="F10" i="28"/>
  <c r="H10" i="28" s="1"/>
  <c r="I10" i="28"/>
  <c r="F80" i="27"/>
  <c r="H80" i="27" s="1"/>
  <c r="I80" i="27"/>
  <c r="BQ82" i="27"/>
  <c r="F43" i="27"/>
  <c r="H43" i="27" s="1"/>
  <c r="I43" i="27"/>
  <c r="I23" i="27"/>
  <c r="F23" i="27"/>
  <c r="H23" i="27" s="1"/>
  <c r="J57" i="26"/>
  <c r="G12" i="26"/>
  <c r="I12" i="26" s="1"/>
  <c r="J12" i="26"/>
  <c r="G51" i="26"/>
  <c r="I51" i="26" s="1"/>
  <c r="J51" i="26"/>
  <c r="I42" i="27"/>
  <c r="DI82" i="26"/>
  <c r="F68" i="27"/>
  <c r="H68" i="27" s="1"/>
  <c r="I68" i="27"/>
  <c r="F48" i="27"/>
  <c r="H48" i="27" s="1"/>
  <c r="I48" i="27"/>
  <c r="I53" i="28"/>
  <c r="F53" i="28"/>
  <c r="H53" i="28" s="1"/>
  <c r="J28" i="26"/>
  <c r="G14" i="26"/>
  <c r="I14" i="26" s="1"/>
  <c r="J14" i="26"/>
  <c r="I79" i="27"/>
  <c r="F79" i="27"/>
  <c r="H79" i="27" s="1"/>
  <c r="G43" i="26"/>
  <c r="I43" i="26" s="1"/>
  <c r="J43" i="26"/>
  <c r="J31" i="26"/>
  <c r="G25" i="26"/>
  <c r="I25" i="26" s="1"/>
  <c r="J25" i="26"/>
  <c r="J32" i="26"/>
  <c r="G81" i="26"/>
  <c r="I81" i="26" s="1"/>
  <c r="J81" i="26"/>
  <c r="F77" i="27"/>
  <c r="H77" i="27" s="1"/>
  <c r="I77" i="27"/>
  <c r="G36" i="26"/>
  <c r="I36" i="26" s="1"/>
  <c r="J36" i="26"/>
  <c r="J17" i="26"/>
  <c r="G17" i="26"/>
  <c r="I17" i="26" s="1"/>
  <c r="G48" i="26"/>
  <c r="I48" i="26" s="1"/>
  <c r="J48" i="26"/>
  <c r="K82" i="27"/>
  <c r="M82" i="27" s="1"/>
  <c r="N82" i="27"/>
  <c r="I47" i="28"/>
  <c r="F47" i="28"/>
  <c r="H47" i="28" s="1"/>
  <c r="R82" i="28"/>
  <c r="S82" i="28"/>
  <c r="BR82" i="28"/>
  <c r="I19" i="27"/>
  <c r="F19" i="27"/>
  <c r="H19" i="27" s="1"/>
  <c r="J37" i="26"/>
  <c r="G37" i="26"/>
  <c r="I37" i="26" s="1"/>
  <c r="F79" i="28"/>
  <c r="H79" i="28" s="1"/>
  <c r="I79" i="28"/>
  <c r="F13" i="27"/>
  <c r="H13" i="27" s="1"/>
  <c r="I13" i="27"/>
  <c r="O82" i="26"/>
  <c r="N82" i="26"/>
  <c r="F26" i="28"/>
  <c r="H26" i="28" s="1"/>
  <c r="I26" i="28"/>
  <c r="J39" i="26"/>
  <c r="G39" i="26"/>
  <c r="I39" i="26" s="1"/>
  <c r="G82" i="26"/>
  <c r="I82" i="26" s="1"/>
  <c r="J82" i="26"/>
  <c r="I28" i="28"/>
  <c r="F28" i="28"/>
  <c r="H28" i="28" s="1"/>
  <c r="F45" i="27"/>
  <c r="H45" i="27" s="1"/>
  <c r="I45" i="27"/>
  <c r="E82" i="28"/>
  <c r="DH82" i="28"/>
  <c r="N82" i="28"/>
  <c r="K82" i="28"/>
  <c r="M82" i="28" s="1"/>
  <c r="F69" i="28"/>
  <c r="H69" i="28" s="1"/>
  <c r="I69" i="28"/>
  <c r="F82" i="27"/>
  <c r="H82" i="27" s="1"/>
  <c r="G21" i="26"/>
  <c r="I21" i="26" s="1"/>
  <c r="J21" i="26"/>
  <c r="BR82" i="27"/>
  <c r="EF82" i="28"/>
  <c r="F11" i="27"/>
  <c r="H11" i="27" s="1"/>
  <c r="I11" i="27"/>
  <c r="D8" i="23"/>
  <c r="D80" i="23" s="1"/>
  <c r="C80" i="23"/>
  <c r="F82" i="28" l="1"/>
  <c r="H82" i="28" s="1"/>
  <c r="I82" i="28"/>
  <c r="N80" i="23"/>
  <c r="E8" i="23" l="1"/>
  <c r="E80" i="23" s="1"/>
  <c r="F8" i="23" l="1"/>
  <c r="F80" i="23" l="1"/>
  <c r="CO18" i="33" l="1"/>
  <c r="K18" i="33" l="1"/>
  <c r="EK18" i="33"/>
  <c r="AI18" i="33"/>
  <c r="AJ18" i="33" s="1"/>
  <c r="CP18" i="33"/>
  <c r="CQ18" i="33" s="1"/>
  <c r="CJ18" i="33"/>
  <c r="CK18" i="33" s="1"/>
  <c r="Y18" i="33"/>
  <c r="Z18" i="33" s="1"/>
  <c r="DE18" i="33"/>
  <c r="DF18" i="33" s="1"/>
  <c r="DX18" i="33"/>
  <c r="DY18" i="33" s="1"/>
  <c r="AX18" i="33"/>
  <c r="AY18" i="33" s="1"/>
  <c r="CF18" i="33"/>
  <c r="CM18" i="33"/>
  <c r="CN18" i="33" s="1"/>
  <c r="AN18" i="33"/>
  <c r="AO18" i="33" s="1"/>
  <c r="AK18" i="33"/>
  <c r="BD18" i="33"/>
  <c r="BE18" i="33" s="1"/>
  <c r="L18" i="33"/>
  <c r="CD18" i="33"/>
  <c r="CE18" i="33" s="1"/>
  <c r="AS18" i="33"/>
  <c r="AT18" i="33" s="1"/>
  <c r="BS18" i="33"/>
  <c r="BT18" i="33" s="1"/>
  <c r="AZ18" i="33"/>
  <c r="BX18" i="33"/>
  <c r="BY18" i="33" s="1"/>
  <c r="AP18" i="33"/>
  <c r="DB18" i="33"/>
  <c r="DC18" i="33" s="1"/>
  <c r="CA18" i="33"/>
  <c r="CB18" i="33" s="1"/>
  <c r="BM18" i="33"/>
  <c r="BN18" i="33" s="1"/>
  <c r="DU18" i="33"/>
  <c r="DV18" i="33" s="1"/>
  <c r="BC18" i="33"/>
  <c r="CV18" i="33"/>
  <c r="CW18" i="33" s="1"/>
  <c r="CG18" i="33"/>
  <c r="CH18" i="33" s="1"/>
  <c r="E18" i="33"/>
  <c r="F18" i="33" s="1"/>
  <c r="BP18" i="33"/>
  <c r="BQ18" i="33" s="1"/>
  <c r="O18" i="33"/>
  <c r="P18" i="33" s="1"/>
  <c r="AF18" i="33"/>
  <c r="J18" i="33"/>
  <c r="AA18" i="33"/>
  <c r="AD18" i="33"/>
  <c r="AE18" i="33" s="1"/>
  <c r="DM18" i="33"/>
  <c r="BJ18" i="33"/>
  <c r="BK18" i="33" s="1"/>
  <c r="BL18" i="33"/>
  <c r="BA18" i="33"/>
  <c r="BB18" i="33" s="1"/>
  <c r="CI18" i="33"/>
  <c r="BF18" i="33"/>
  <c r="BZ18" i="33"/>
  <c r="BG18" i="33"/>
  <c r="BH18" i="33" s="1"/>
  <c r="DK18" i="33"/>
  <c r="CR18" i="33"/>
  <c r="CU18" i="33"/>
  <c r="DQ18" i="33"/>
  <c r="BO18" i="33"/>
  <c r="G18" i="33"/>
  <c r="DW18" i="33"/>
  <c r="DO18" i="33"/>
  <c r="DP18" i="33" s="1"/>
  <c r="CL18" i="33"/>
  <c r="BI18" i="33"/>
  <c r="DZ18" i="33"/>
  <c r="CC18" i="33"/>
  <c r="CX18" i="33"/>
  <c r="BR18" i="33"/>
  <c r="CS18" i="33"/>
  <c r="CT18" i="33" s="1"/>
  <c r="AC18" i="33" l="1"/>
  <c r="BW18" i="33"/>
  <c r="AR18" i="33"/>
  <c r="AL18" i="33"/>
  <c r="AW18" i="33"/>
  <c r="I18" i="33"/>
  <c r="N18" i="33"/>
  <c r="AM18" i="33"/>
  <c r="AH18" i="33"/>
  <c r="AB18" i="33"/>
  <c r="M18" i="33"/>
  <c r="R18" i="33"/>
  <c r="W18" i="33"/>
  <c r="AV18" i="33"/>
  <c r="H18" i="33"/>
  <c r="AG18" i="33"/>
  <c r="X18" i="33"/>
  <c r="AQ18" i="33"/>
  <c r="BV18" i="33"/>
  <c r="S18" i="33"/>
  <c r="J19" i="33"/>
</calcChain>
</file>

<file path=xl/sharedStrings.xml><?xml version="1.0" encoding="utf-8"?>
<sst xmlns="http://schemas.openxmlformats.org/spreadsheetml/2006/main" count="1199" uniqueCount="248">
  <si>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</si>
  <si>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</si>
  <si>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>2. ՊԱՇՏՈՆԱԿԱՆ ԴՐԱՄԱՇՆՈՐՀՆԵՐ</t>
  </si>
  <si>
    <t xml:space="preserve">Ֆ Ո Ն Դ Ա Յ Ի Ն     </t>
  </si>
  <si>
    <t>Ֆոնդային բյուջեի տարեսկզբի մնացորդ</t>
  </si>
  <si>
    <t>Վարչական բյուջեի տարեսկզբի մնացորդ</t>
  </si>
  <si>
    <t>Հ/հ</t>
  </si>
  <si>
    <t>1. ՀԱՐԿԵՐ ԵՎ ՏՈՒՐՔԵՐ</t>
  </si>
  <si>
    <t xml:space="preserve">տող 1320 Շահաբաժիններ </t>
  </si>
  <si>
    <t xml:space="preserve">փաստ.                                                                            </t>
  </si>
  <si>
    <t>Համայնքի անվանումը</t>
  </si>
  <si>
    <t>ՀԱՇՎԵՏՎՈՒԹՅՈՒՆ</t>
  </si>
  <si>
    <t>հազար դրամ</t>
  </si>
  <si>
    <t>տող 1000ԸՆԴԱՄԵՆԸ  ԵԿԱՄՈՒՏՆԵՐ     (տող 1100 + տող 1200+տող 1300)</t>
  </si>
  <si>
    <t>ԴԱՀԿ    Վ/Բ</t>
  </si>
  <si>
    <t xml:space="preserve"> տող 1000  Ընդամենը վարչական մաս</t>
  </si>
  <si>
    <t>ԴԱՀԿ                     Ֆ/Բ</t>
  </si>
  <si>
    <t>տող 1000   Ընդամենը ֆոնդային մաս</t>
  </si>
  <si>
    <t>3.3 գույքի վարձակալությունից եկամուտներ(տող 1331 + տող 1332 + տող 1333 + 1334)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</si>
  <si>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</si>
  <si>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</si>
  <si>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</si>
  <si>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</si>
  <si>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Ընդամենը գույքահարկ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</si>
  <si>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</si>
  <si>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</si>
  <si>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r>
      <t>տող 1120    1.2 Գույքային հարկեր այլ գույքիցայդ թվում`Գույքահարկ փոխադրամիջոցների համար</t>
    </r>
    <r>
      <rPr>
        <sz val="10"/>
        <rFont val="Arial Armenian"/>
        <family val="2"/>
      </rPr>
      <t/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</si>
  <si>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</si>
  <si>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</si>
  <si>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</si>
  <si>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</si>
  <si>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  <r>
      <rPr>
        <sz val="9"/>
        <rFont val="Arial Armenian"/>
        <family val="2"/>
      </rPr>
      <t/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</si>
  <si>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</si>
  <si>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</si>
  <si>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</si>
  <si>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</si>
  <si>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</si>
  <si>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</si>
  <si>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</si>
  <si>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</si>
  <si>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</si>
  <si>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</si>
  <si>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</si>
  <si>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t xml:space="preserve">ծրագիր    տարեկան </t>
  </si>
  <si>
    <t>Ընդամենը</t>
  </si>
  <si>
    <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</si>
  <si>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</si>
  <si>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</si>
  <si>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</si>
  <si>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</si>
  <si>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</si>
  <si>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</si>
  <si>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</si>
  <si>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</si>
  <si>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>կատ. %-ը տարեկան ծրագրի նկատմամբ</t>
  </si>
  <si>
    <t>Հաշվետու ժամանակաշրջան</t>
  </si>
  <si>
    <t>Աշտարակ</t>
  </si>
  <si>
    <t>Աղձք</t>
  </si>
  <si>
    <t>Անտառուտ</t>
  </si>
  <si>
    <t>Ավան</t>
  </si>
  <si>
    <t>Արագածոտն</t>
  </si>
  <si>
    <t>Ագարակ</t>
  </si>
  <si>
    <t>Արտաշավան</t>
  </si>
  <si>
    <t>Արուճ</t>
  </si>
  <si>
    <t>Բազմաղբյուր</t>
  </si>
  <si>
    <t>Բյուրական</t>
  </si>
  <si>
    <t>Դպրեվանք</t>
  </si>
  <si>
    <t>Լեռնարոտ</t>
  </si>
  <si>
    <t>Կարբի</t>
  </si>
  <si>
    <t>Կոշ</t>
  </si>
  <si>
    <t>Ղազարավան</t>
  </si>
  <si>
    <t>Նոր Ամանոս</t>
  </si>
  <si>
    <t>Նոր Եդեսիա</t>
  </si>
  <si>
    <t>Շամիրամ</t>
  </si>
  <si>
    <t>Ոսկեվազ</t>
  </si>
  <si>
    <t>Ոսկեհատ</t>
  </si>
  <si>
    <t>Սասունիկ</t>
  </si>
  <si>
    <t>Սաղմոսավան</t>
  </si>
  <si>
    <t>Վ.Սասունիկ</t>
  </si>
  <si>
    <t>Տեղեր</t>
  </si>
  <si>
    <t>Ուշի</t>
  </si>
  <si>
    <t>Ուջան</t>
  </si>
  <si>
    <t>Փարպի</t>
  </si>
  <si>
    <t>Օշական</t>
  </si>
  <si>
    <t>Օրգով</t>
  </si>
  <si>
    <t>Օհանավան</t>
  </si>
  <si>
    <t>Ապարան</t>
  </si>
  <si>
    <t>Ալագյազ</t>
  </si>
  <si>
    <t>Ծաղկահովիտ</t>
  </si>
  <si>
    <t>Մելիքգյուղ</t>
  </si>
  <si>
    <t>Ակունք</t>
  </si>
  <si>
    <t>Արագածավան</t>
  </si>
  <si>
    <t>Աշնակ</t>
  </si>
  <si>
    <t>Արեգ (Թաթուլ)</t>
  </si>
  <si>
    <t>Մեծաձոր (Ավթոնա)</t>
  </si>
  <si>
    <t>Օթևան (Բայսզ)</t>
  </si>
  <si>
    <t>Արևուտ (Բառոժ)</t>
  </si>
  <si>
    <t>Գառնահովիտ</t>
  </si>
  <si>
    <t>Կանչ (Գյալթո)</t>
  </si>
  <si>
    <t>Դաշտադեմ</t>
  </si>
  <si>
    <t>Դավթաշեն</t>
  </si>
  <si>
    <t>Դիան</t>
  </si>
  <si>
    <t>Եղնիկ</t>
  </si>
  <si>
    <t>Զարինջա</t>
  </si>
  <si>
    <t>Զովասար</t>
  </si>
  <si>
    <t>Թալին</t>
  </si>
  <si>
    <t>Թլիկ</t>
  </si>
  <si>
    <t>Իրինդ</t>
  </si>
  <si>
    <t>Ծաղկասար</t>
  </si>
  <si>
    <t>Կաթնաղբյուր</t>
  </si>
  <si>
    <t>Կաքավաձոր</t>
  </si>
  <si>
    <t>Կարմրաշեն</t>
  </si>
  <si>
    <t>Հակո</t>
  </si>
  <si>
    <t>Հացաշեն</t>
  </si>
  <si>
    <t>Դդմասար</t>
  </si>
  <si>
    <t>Մաստարա</t>
  </si>
  <si>
    <t>Ն.Արթիկ</t>
  </si>
  <si>
    <t>Ն.Բազմաբերդ</t>
  </si>
  <si>
    <t>Ն.Սասնաշեն</t>
  </si>
  <si>
    <t>Շղարշիկ</t>
  </si>
  <si>
    <t>Ոսկեթաս</t>
  </si>
  <si>
    <t>Պարտիզակ</t>
  </si>
  <si>
    <t>Սորիկ</t>
  </si>
  <si>
    <t>Սուսեր</t>
  </si>
  <si>
    <t>Ագարակավան</t>
  </si>
  <si>
    <t>Վ. Բազմաբերդ</t>
  </si>
  <si>
    <t>Վ. Սասնաշեն</t>
  </si>
  <si>
    <t>Ցամաքասար</t>
  </si>
  <si>
    <t>Տեղեկատվություն գույքահարկի և հողի հարկի ապառքների վերաբերյալ</t>
  </si>
  <si>
    <t>Անվանումը</t>
  </si>
  <si>
    <t>Ընդամենը գույքահարկ 
/բյուջ տող 1111 + 1120/</t>
  </si>
  <si>
    <t>Ընդամենը տույժերի և տուգանքների գումարները</t>
  </si>
  <si>
    <t xml:space="preserve">Գանձված  գույքահարկի ապառքի գումարը  </t>
  </si>
  <si>
    <t>տող 1112
Հողի հարկ համայնքների վարչական տարածքներում գտնվող հողի համար</t>
  </si>
  <si>
    <t xml:space="preserve">Գանձված  հողի հարկի  ապառքի գումարը 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</si>
  <si>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    տարեկան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</si>
  <si>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</t>
  </si>
  <si>
    <t>կատ. %-ը</t>
  </si>
  <si>
    <t xml:space="preserve">  ÀÜ¸²ØºÜÀ</t>
  </si>
  <si>
    <t>Ընդամենը գույքահարկի ապառքը 01.01.20թ. դրությամբ*</t>
  </si>
  <si>
    <t>2020թ. բյուջեում ներառված գույքահարկի ապառքի գումարը</t>
  </si>
  <si>
    <t>Ընդամենը հողի հարկի ապառքը 01.01.20թ. դրությամբ*</t>
  </si>
  <si>
    <t>2020թ. բյուջեում ներառված հողի հարկի ապառքի գումարը*</t>
  </si>
  <si>
    <r>
      <t xml:space="preserve"> ՀՀ  ԱՐԱԳԱԾՈՏՆԻ  ՄԱՐԶԻ  ՀԱՄԱՅՆՔՆԵՐԻ   ԲՅՈՒՋԵՏԱՅԻՆ   ԵԿԱՄՈՒՏՆԵՐԻ   ՎԵՐԱԲԵՐՅԱԼ  (աճողական)  2020թ.  «1 ամսվա»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</si>
  <si>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( 1 ամիս)</t>
  </si>
  <si>
    <t>կատ. %-ը 1 ամսվա  նկատմամբ</t>
  </si>
  <si>
    <t xml:space="preserve">փաստ                   ( 1  ամիս)                                                                           </t>
  </si>
  <si>
    <t>Ֆոնդային բյուջեում նախատեսված գումար</t>
  </si>
  <si>
    <t>ֆոնդայնին բյուջեի գումարների ուղղությունները</t>
  </si>
  <si>
    <t>ՀՀ Արագածոտնի մարզի համայնքների 2020թ. նախատեսված ֆոնդային բյուջեների վերաբերյալ</t>
  </si>
  <si>
    <t>անորոշ</t>
  </si>
  <si>
    <t>550.0- փողոցների լուսավորություն</t>
  </si>
  <si>
    <t>3925.5- փողոցների լուսավորություն</t>
  </si>
  <si>
    <t>1914.8- փողոցների լուսավորություն</t>
  </si>
  <si>
    <t>1457.8- ճանապարհների վերանորոգում</t>
  </si>
  <si>
    <t>721.3- համայնքապետարանի շենքի վերանորոգում</t>
  </si>
  <si>
    <t>965.0- համայնքապետարանի շենքի վերանորոգում, 1141.1- փողոցների լուսավորություն</t>
  </si>
  <si>
    <t>3000.0- մշակույթի տան վերանորոգում, 2000.0-գազաֆիկացում, 1500.0- փողոցների լուսավորություն</t>
  </si>
  <si>
    <t>1000.0- շենքերի կառուցում, 57000.0- շենքերի վերանորոգում և ասֆալտապատում, 3000.0- վարչական սաարքավորումներ, 1300.0- քարտեզագրում, նախագծանախահաշվային ծախսեր</t>
  </si>
  <si>
    <t>29000.0- ասֆալտապատում</t>
  </si>
  <si>
    <t>4000.0- գազաֆիկացում,  4000.0- ջրագծի խողովակաշարի անցկացում, 4000.0-ճանապարհների վերանորոգում</t>
  </si>
  <si>
    <t>300.0- ջրամատակարարում</t>
  </si>
  <si>
    <t>265.0- մշակույթի տան վերանորոգում</t>
  </si>
  <si>
    <t>1500.0- ջրամատակարարում, 1500.0- փողոցների վերանորոգում</t>
  </si>
  <si>
    <t>18000.0- ասֆալտապատում</t>
  </si>
  <si>
    <t>370.0- գեոդեզական ծախսեր, 6172.2- փողոցների լուսավորություն</t>
  </si>
  <si>
    <t>9700.0- ասֆալտապատում</t>
  </si>
  <si>
    <t xml:space="preserve">22000.0- շենքերի կառուցում, 25000.0- շենքերի վերանորոգում, 8000.0- նահագծանախահաշվային ծախսեր </t>
  </si>
  <si>
    <t>50000.0- ճանապարհների վերանորոգում, 20000.0- գազաֆիկացում, 5000.0- փողոցների լուսավորություն</t>
  </si>
  <si>
    <t>2200.0- մշակույթի տան վերանորոգում</t>
  </si>
  <si>
    <t>1000.0- փողոցների լուսավորություն , 250.0- նախագծանախահաշվային ծախսեր 950.0- գազաֆիկացում</t>
  </si>
  <si>
    <t>5500.0- փողոցների լուսավորություն, 10000.0- ասֆալտապատում</t>
  </si>
  <si>
    <t>2500.0- գազաֆիկացում,  5000.0- ասֆալտապատում</t>
  </si>
  <si>
    <t>13000.0- ջրամատակարարում, 5400.0-լուսավորություն, 25000.0- ասֆալտապատում, 3900.0- շենքերի վերանորոգում</t>
  </si>
  <si>
    <t>800.0 - փողոցների լուսավորություն</t>
  </si>
  <si>
    <t>2000.0- համայնքապետարանի շենքի վերանորոգում, 2000.0- ջրամատակարարում, 800.0- մշակույթի տան վերանորոգում , 500.0- փողոցների լուսավորության վերանորոգում</t>
  </si>
  <si>
    <t xml:space="preserve">10000.0- ասֆալտապատում , 10000.0- փողոցների վերանորոգում 10000.0- շենքերի վերանորոգում, 20000.0- գազաֆիկացում, </t>
  </si>
  <si>
    <t>10000.0 - շենքերի կառուցում  , 2000.0- գազաֆիկացում, 2000.0- ջրաչապերի ձեռքբերում, 2000.0- փողոցային լուսավորություն, մանկապարտեզի բակի բարեկարգում, 2000.0- փողոցների վերանորոգում, 7000.0- մշակույթի տան վերանորոգում</t>
  </si>
  <si>
    <t>1525.0- մշակույթի տան վերանորոգում, 400.0- փողոցային լուսավորություն, 290.0- նախագծահետազոտական ծախսեր</t>
  </si>
  <si>
    <t>510.0- վարչական սարքավորումների ձեռքբերում, 950.0- փողոցների լուսավորություն, 2689.3- ոռոգման ցանցի վերանորոգում</t>
  </si>
  <si>
    <t xml:space="preserve">220.0- ճանապարհների վերանորոգում </t>
  </si>
  <si>
    <t>1000.0- փողոցների լուսավորություն 1200.0- շենքերի վերանորոգում</t>
  </si>
  <si>
    <t>8000.0- ասֆալտապատում, 7000.0- փողոցների լուսավորություն</t>
  </si>
  <si>
    <t xml:space="preserve">4152.5- շենքերի վերանորոգում </t>
  </si>
  <si>
    <t>200.0- նախագծանախահաշվային ծախսեր, 600.0- ջրագծի վերանորոգում</t>
  </si>
  <si>
    <t>10000.0- ջրագծի անցկացում , 7000.0- ասֆալտապատում, 5000.0- գազաֆիկացում</t>
  </si>
  <si>
    <t>3000.0- փողոցների լուսավորություն , 3000.0- տանիքների վերանորոգում, 6000.0- ջեռուցում , 8000.0- ասֆալտապատում</t>
  </si>
  <si>
    <t>750.0- փողոցային լուսավորություն</t>
  </si>
  <si>
    <t>5000.0- փողոցային լուսավորություն, 4000.0- ոռոգման ցանցի կառուցում</t>
  </si>
  <si>
    <t>15000.0- հանդիսություների շենքի կառուցում, 1000.0- փողոցների լուսավորություն</t>
  </si>
  <si>
    <t>1700.0- փողոցների վերանորոգում, 1500.0- ջրագծի խողովակաշարի վերանորոգում</t>
  </si>
  <si>
    <t>3000.0 - փողոցների վերանորոգում, 1500.0- փողոցների լուսավորություն</t>
  </si>
  <si>
    <t>78000.0 - ճանապարհների վերանորոգում, 1500.0-գազաֆիկացում, 50000.0- զբոսայգու վերանորոգում, 5000.0- համայնքապետարանի շենքի վերանորոգում, 10000.0- աղբատարի ձեռք բերում</t>
  </si>
  <si>
    <t>3800.0- ջրագծի վերանորոգում, 200.0- վարչական սարքավորումների ձեռք բերում</t>
  </si>
  <si>
    <t>17000.0- շենքերի կառուցում,6000.0- շենքերի կապիտալ վերանորոգում,  1700.0- վարչական սարքավորումների ձեռք բերում,  1100.0- նախագծանախահաշվային  ծախսեր</t>
  </si>
  <si>
    <t>5000.0- ջրամատակարարում, 2900.0- փողոցների լուսավորություն, 1000.0- ասֆալտապատում, 1000.0- վարչական սարքավորումների ձեռք բերում</t>
  </si>
  <si>
    <t>1082.2- փողոցների լուսավորություն, 215.0- վարչական սարքավորումների ձեռք բերում</t>
  </si>
  <si>
    <t>60000-ասֆալտապատում, 60000.0- շենքերի կառուցում,  7000.0- մեքենաների և սարքավորումների ձեռք բերում, 10000.0- փողոցների լուսավորություն, 10000.0- ջրագծերի խողովակաշարի վերանորոգում, 3000.0- նախագծանախահաշվային ծախսեր</t>
  </si>
  <si>
    <t>25000.0- գազաֆիկացում, 10000.0-ասֆալտապատում, 7000.0- ոռոգում, 6000.0-ջրագծի  խողովակաշարի վերանորոգում, 4000.0- փսղոցների լուսավորություն</t>
  </si>
  <si>
    <t>3000.0- վարչական սարքավորումների ձեռք բերում</t>
  </si>
  <si>
    <t>500.0- փողոցների լուսավորություն, 4000.0-  խողովակաշարի վերանորոգում, 5400.0-փողոցների վերանորոգում , 1119.5- քարտեզագրում, նախագծանախահաշվային ծախսեր</t>
  </si>
  <si>
    <t>13800.0- շենքերի վերանորոգում, 3000.0- շենքերի կառուցում,  2500.0- վարչական սարքավորումների ձեռքբերում , 2000.0- նախագծանախահաշվային ծախսեր</t>
  </si>
  <si>
    <t>850.0- համայնքապետարանի շենքի վերանորոգում,  500.0- ոռոգման ցանցի կառուցում, 1650.0- բնական գազի խողովակաշարի անկացում</t>
  </si>
  <si>
    <t>15000.0- տանիքների վերանորոգում, 6000.0- գույքի ձեռք բերում, 4000.0- ճանապարհների վերանորոգում</t>
  </si>
  <si>
    <t xml:space="preserve">2136.0-  ասֆալտապատում, 410.0- վարչական սարքավորումների ձեռք բերում, 990.0- նախագծանախահաշվային ծախսեր </t>
  </si>
  <si>
    <t>1300.0- շենքերի վերանորոգում, 4464.8- վարչական սարքավորումների ձեռք բերում, 1000.0- քարտեզագրման և նախագծանախահաշվային ծախսեր</t>
  </si>
  <si>
    <t>1000.0-փողոցների լուսավորություն, 500.0- վարչական սարքավորումների ձեռք բերում</t>
  </si>
  <si>
    <t>5000.0- համայնքապետարանի շենքի վերանորոգում,10000.0- գազաֆիկացում, 3500.0- տրանսպորտային սարքավորումների ձեռքբերում, 4000.0- գույքի ձեռք բերում, 300.0- ՀԾ ծրագրի ձեռք բերում, 5000.0- խաղահրապարակի կառուցում, 10000.0- փողոցների լուսավորություն, 35000.0- ասֆալտապատոմ 700.0- քարտեզագրում, 1500.0- նահագծահետազոտական ծախսեր</t>
  </si>
  <si>
    <t>1000.0- մշակույթի տան վերանորոգում, 1500.0- փողոցների լուսավորություն, 1000.0- վարչական սարքավորումների ձեռք բերում</t>
  </si>
  <si>
    <t>60000.0-ասֆալտապատում, 15000.0-լուսավորություն, 10000.0- տանիքի վերանորոգում, 5000.0-վարչական շենքի վերանորոգում, 15000.0- ջեռուցման համակարգի ձեռք բերում, 35000.0- արևային կայանի ձեռք բերում</t>
  </si>
  <si>
    <t>2000.0 - շենքերի վերանորոգում 1500.0- գազաֆիկացում, 490.0- տրանսպորտային սարքավորումն 560.0- վարչական սարքավորումների ձեռք բերում, 150.0- նախագծանախահաշվային ծախսեր</t>
  </si>
  <si>
    <t>6500.0- ջրագծի կառուցում, 404.4- վարչական սարքավորումների ձեռք բերում</t>
  </si>
  <si>
    <t>339.1- վարչական սարքավորումների ձեռքբերում, 500.0- խոտհնձիչ մեքենայի ձեռք բերում, 8000.0 -խմելաջրի ներքին ցանցի նորոգում</t>
  </si>
  <si>
    <t>14000.0 -մշակույթի և համայնքապետարանի շենքի վերանորոգում, 8296.0- ջրագծի  խողովակաշարի  վերանորոգում</t>
  </si>
  <si>
    <t>1000.0- մշակույթի տան տանիքի  վերանորոգում, 1700.0- ջրագծի խողովակաշարի  վերանորոգում</t>
  </si>
  <si>
    <t>804.0- փոոցների լուսավորություն, 500.0- ջրամատակարարում , 500.0- ջրագծի խողովակաշարի վերանորոգում, 950.0- գյուղատնտեսության մեքենայի ձեռքբերում, 1150.4- համայնքապետարանի շենքի վերանորոգում</t>
  </si>
  <si>
    <t>500.0-մշակույթի տան վերանորոգում</t>
  </si>
  <si>
    <t>22.0- վարչական սարքավորումների ձեռք բերում</t>
  </si>
  <si>
    <t>7100- ասֆալտապատում, 200.0- նախագծանախահաշվային ծախսեր, 100.0- վարչական սարքավորումների ձեռք բերում</t>
  </si>
  <si>
    <t>3000.0- ճանապարհների լուսավորություն, 1500.0- ճանապարհների վերանորոգում, 5000.0- ջրագծի ոռոգման ցանցի վերանորոգում 6000.0- տեխնիկայի ձեռք բերում, 1500.0- սպորտ հրապարակի կառուցում</t>
  </si>
  <si>
    <t>1500.0- վարչական սարքավորումների ձեռք բերում,  10191.0-համայնքապետարանի շենքի վերանորոգում , 11881.4- զաֆիկացում, ջեռուցում, 12375.7- փողոցների լուսավորություն , 1854.9- ջրագծի խողովակաշարի կառուցում, 5976.0- երաժշտական դպրոցի շենքի վերանորոգում, 500.0- տրանսպորտային սարքավորումների ձեռքբերում, 1800.0- պոմպերի ձեռք բերում, 3500.0- նախագծահետազոտական ծախսեր, 15021.0- ճանապարհների վերանորոգում</t>
  </si>
  <si>
    <t xml:space="preserve">                                                                                                                    </t>
  </si>
  <si>
    <t xml:space="preserve"> </t>
  </si>
  <si>
    <t>No</t>
  </si>
  <si>
    <t>համայնքի անվանումը</t>
  </si>
  <si>
    <t>2020թ. պլան</t>
  </si>
  <si>
    <t>2019թ. դեկտեմբերի 13-ի դրությամբ պլան</t>
  </si>
  <si>
    <t xml:space="preserve">տարբերություն (3-2)        </t>
  </si>
  <si>
    <t xml:space="preserve">2019թ. հունվարի 31-ի դրությամբ պլան </t>
  </si>
  <si>
    <t xml:space="preserve">տարբերություն (3-4)        </t>
  </si>
  <si>
    <t>ՀՀ Արագածոտնի մարզի սեփական եկամուտների վերաբերյալ</t>
  </si>
  <si>
    <t>Ընդամենը վարչական մաս</t>
  </si>
  <si>
    <t>Ընդամենը ֆոնդային մաս</t>
  </si>
  <si>
    <t>փաստացի</t>
  </si>
  <si>
    <t xml:space="preserve">տող 1113                                                                                      Անշարժ գույքի հարկ </t>
  </si>
  <si>
    <t>տող 1112                                                                                             Հողի հարկ համայնքների վարչական տարածքներում գտնվող հողի համար</t>
  </si>
  <si>
    <t xml:space="preserve">տող 1111                                                                                            Գույքահարկ համայնքների վարչական տարածքներում գտնվող շենքերի և շինությունների համար                                                                     </t>
  </si>
  <si>
    <t xml:space="preserve">տող 1131                                                                                   Տեղական տուրքեր
</t>
  </si>
  <si>
    <t>տող 1150                                                                         Համայնքի բյուջե վճարվող պետական տուրքեր
(տող 1151 )</t>
  </si>
  <si>
    <t>տող 1110                                                                                        Գույքային հարկեր անշարժ գույքից</t>
  </si>
  <si>
    <r>
      <t>որից` Սեփական եկամուտներ</t>
    </r>
    <r>
      <rPr>
        <sz val="12"/>
        <rFont val="GHEA Grapalat"/>
        <family val="3"/>
      </rPr>
      <t xml:space="preserve">                                                         (Ընդամենը եկամուտներ առանց պաշտոնական դրամաշնորհների)                                                                                                              </t>
    </r>
  </si>
  <si>
    <t>տող 1000ԸՆԴԱՄԵՆԸ  ԵԿԱՄՈՒՏՆԵՐ                                                         (տող 1100 + տող 1200+տող 1300)</t>
  </si>
  <si>
    <t>ՏԵՂԵԿԱՏՎՈՒԹՅՈՒՆ</t>
  </si>
  <si>
    <r>
      <t>տող 1120                                                                                             1.2 Գույքային հարկեր այլ գույքից     այդ թվում`  Գույքահարկ փոխադրամիջոցների համար</t>
    </r>
    <r>
      <rPr>
        <sz val="10"/>
        <rFont val="Arial Armenian"/>
        <family val="2"/>
      </rPr>
      <t/>
    </r>
  </si>
  <si>
    <t>կատ. %-ը 1-ին կիսամյակի  նկատմամբ</t>
  </si>
  <si>
    <t>փաստացի           (10ամիս)</t>
  </si>
  <si>
    <t>ծրագիր (տարի)</t>
  </si>
  <si>
    <r>
      <t xml:space="preserve"> ՀՀ  ____ԱՐԱԳԱԾՈՏՆ_____  ՄԱՐԶԻ  ՀԱՄԱՅՆՔՆԵՐԻ   ԲՅՈՒՋԵՏԱՅԻՆ   ԵԿԱՄՈՒՏՆԵՐԻ   ՎԵՐԱԲԵՐՅԱԼ  (աճողական)  2025թ.  Հոկտեմբերի  31-ի   դրությամբ </t>
    </r>
    <r>
      <rPr>
        <b/>
        <sz val="12"/>
        <rFont val="GHEA Grapalat"/>
        <family val="3"/>
      </rPr>
      <t xml:space="preserve">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</si>
</sst>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>
    <font>
      <sz val="12"/>
      <name val="Times Armenian"/>
    </font>
    <font>
      <sz val="10"/>
      <name val="Arial Armenian"/>
      <family val="2"/>
    </font>
    <font>
      <sz val="9"/>
      <name val="Arial Armenian"/>
      <family val="2"/>
    </font>
    <font>
      <sz val="12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2"/>
      <name val="Times Armenian"/>
      <family val="1"/>
    </font>
    <font>
      <b/>
      <sz val="9"/>
      <name val="GHEA Grapalat"/>
      <family val="3"/>
    </font>
    <font>
      <sz val="9"/>
      <color indexed="10"/>
      <name val="GHEA Grapalat"/>
      <family val="3"/>
    </font>
    <font>
      <sz val="9"/>
      <color indexed="8"/>
      <name val="GHEA Grapalat"/>
      <family val="3"/>
    </font>
    <font>
      <b/>
      <sz val="12"/>
      <name val="Arial Armenian"/>
      <family val="2"/>
    </font>
    <font>
      <sz val="12"/>
      <name val="Arial Armenian"/>
      <family val="2"/>
    </font>
    <font>
      <b/>
      <sz val="14"/>
      <name val="GHEA Grapalat"/>
      <family val="3"/>
    </font>
    <font>
      <b/>
      <sz val="14"/>
      <color indexed="8"/>
      <name val="GHEA Grapalat"/>
      <family val="3"/>
    </font>
    <font>
      <b/>
      <sz val="18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Arial LatArm"/>
      <family val="2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4" fontId="21" fillId="0" borderId="18" applyFill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287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4" fillId="2" borderId="0" xfId="0" applyNumberFormat="1" applyFont="1" applyFill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/>
    <xf numFmtId="0" fontId="4" fillId="2" borderId="0" xfId="0" applyFont="1" applyFill="1" applyProtection="1"/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165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165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8" fillId="2" borderId="2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164" fontId="19" fillId="2" borderId="2" xfId="0" applyNumberFormat="1" applyFont="1" applyFill="1" applyBorder="1" applyAlignment="1">
      <alignment horizontal="left" vertical="center"/>
    </xf>
    <xf numFmtId="165" fontId="7" fillId="2" borderId="2" xfId="0" applyNumberFormat="1" applyFont="1" applyFill="1" applyBorder="1" applyAlignment="1" applyProtection="1">
      <alignment vertical="center" wrapText="1"/>
    </xf>
    <xf numFmtId="164" fontId="19" fillId="2" borderId="2" xfId="0" applyNumberFormat="1" applyFont="1" applyFill="1" applyBorder="1" applyAlignment="1">
      <alignment horizontal="left" vertical="center" wrapText="1"/>
    </xf>
    <xf numFmtId="164" fontId="19" fillId="0" borderId="2" xfId="0" applyNumberFormat="1" applyFont="1" applyFill="1" applyBorder="1" applyAlignment="1">
      <alignment horizontal="left" vertical="center"/>
    </xf>
    <xf numFmtId="164" fontId="19" fillId="0" borderId="5" xfId="0" applyNumberFormat="1" applyFont="1" applyFill="1" applyBorder="1" applyAlignment="1">
      <alignment horizontal="left" vertical="center"/>
    </xf>
    <xf numFmtId="165" fontId="7" fillId="0" borderId="2" xfId="0" applyNumberFormat="1" applyFont="1" applyFill="1" applyBorder="1" applyAlignment="1" applyProtection="1">
      <alignment vertical="center" wrapText="1"/>
    </xf>
    <xf numFmtId="164" fontId="7" fillId="0" borderId="5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2" xfId="0" applyNumberFormat="1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7" fillId="0" borderId="6" xfId="0" applyNumberFormat="1" applyFont="1" applyFill="1" applyBorder="1" applyAlignment="1" applyProtection="1">
      <alignment vertical="center" wrapText="1"/>
    </xf>
    <xf numFmtId="165" fontId="7" fillId="0" borderId="7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horizontal="right" vertical="center" wrapText="1"/>
    </xf>
    <xf numFmtId="4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Protection="1">
      <protection locked="0"/>
    </xf>
    <xf numFmtId="0" fontId="7" fillId="4" borderId="4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4" borderId="2" xfId="0" applyNumberFormat="1" applyFont="1" applyFill="1" applyBorder="1" applyAlignment="1">
      <alignment horizontal="center" vertical="center" wrapText="1"/>
    </xf>
    <xf numFmtId="164" fontId="12" fillId="4" borderId="6" xfId="2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165" fontId="12" fillId="4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65" fontId="11" fillId="0" borderId="2" xfId="0" applyNumberFormat="1" applyFont="1" applyBorder="1" applyAlignment="1" applyProtection="1">
      <alignment horizontal="center" vertical="center"/>
      <protection locked="0"/>
    </xf>
    <xf numFmtId="165" fontId="11" fillId="4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164" fontId="7" fillId="10" borderId="2" xfId="0" applyNumberFormat="1" applyFont="1" applyFill="1" applyBorder="1" applyAlignment="1">
      <alignment horizontal="left" vertical="center"/>
    </xf>
    <xf numFmtId="164" fontId="7" fillId="10" borderId="9" xfId="0" applyNumberFormat="1" applyFont="1" applyFill="1" applyBorder="1" applyAlignment="1">
      <alignment horizontal="left" vertical="center"/>
    </xf>
    <xf numFmtId="164" fontId="19" fillId="10" borderId="2" xfId="0" applyNumberFormat="1" applyFont="1" applyFill="1" applyBorder="1" applyAlignment="1">
      <alignment horizontal="left" vertical="center"/>
    </xf>
    <xf numFmtId="164" fontId="19" fillId="10" borderId="5" xfId="0" applyNumberFormat="1" applyFont="1" applyFill="1" applyBorder="1" applyAlignment="1">
      <alignment horizontal="left" vertical="center"/>
    </xf>
    <xf numFmtId="164" fontId="7" fillId="10" borderId="5" xfId="0" applyNumberFormat="1" applyFont="1" applyFill="1" applyBorder="1" applyAlignment="1">
      <alignment horizontal="left" vertical="center"/>
    </xf>
    <xf numFmtId="2" fontId="7" fillId="10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64" fontId="19" fillId="0" borderId="2" xfId="0" applyNumberFormat="1" applyFont="1" applyFill="1" applyBorder="1" applyAlignment="1">
      <alignment horizontal="left" vertical="center" wrapText="1"/>
    </xf>
    <xf numFmtId="164" fontId="7" fillId="0" borderId="9" xfId="0" applyNumberFormat="1" applyFont="1" applyFill="1" applyBorder="1" applyAlignment="1">
      <alignment horizontal="left" vertical="center"/>
    </xf>
    <xf numFmtId="165" fontId="16" fillId="2" borderId="2" xfId="0" applyNumberFormat="1" applyFont="1" applyFill="1" applyBorder="1" applyAlignment="1" applyProtection="1">
      <alignment horizontal="center" vertical="center" wrapText="1"/>
    </xf>
    <xf numFmtId="164" fontId="7" fillId="10" borderId="0" xfId="0" applyNumberFormat="1" applyFont="1" applyFill="1" applyAlignment="1">
      <alignment horizontal="left" vertical="center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19" fillId="10" borderId="2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14" fillId="0" borderId="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/>
    <xf numFmtId="0" fontId="0" fillId="10" borderId="0" xfId="0" applyFill="1"/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5" fontId="5" fillId="0" borderId="2" xfId="0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Protection="1">
      <protection locked="0"/>
    </xf>
    <xf numFmtId="165" fontId="13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Fill="1" applyBorder="1" applyAlignment="1" applyProtection="1">
      <alignment vertical="center" wrapText="1"/>
    </xf>
    <xf numFmtId="165" fontId="9" fillId="2" borderId="2" xfId="0" applyNumberFormat="1" applyFont="1" applyFill="1" applyBorder="1" applyAlignment="1" applyProtection="1">
      <alignment vertical="center" wrapText="1"/>
    </xf>
    <xf numFmtId="165" fontId="20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right" vertical="center" wrapText="1"/>
    </xf>
    <xf numFmtId="165" fontId="4" fillId="8" borderId="2" xfId="0" applyNumberFormat="1" applyFont="1" applyFill="1" applyBorder="1" applyAlignment="1" applyProtection="1">
      <alignment horizontal="right" vertical="center" wrapText="1"/>
    </xf>
    <xf numFmtId="165" fontId="5" fillId="12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5" fontId="23" fillId="8" borderId="2" xfId="0" applyNumberFormat="1" applyFont="1" applyFill="1" applyBorder="1" applyAlignment="1" applyProtection="1">
      <alignment horizontal="center" vertical="center" wrapText="1"/>
    </xf>
    <xf numFmtId="165" fontId="7" fillId="8" borderId="2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vertical="center" wrapText="1"/>
    </xf>
    <xf numFmtId="164" fontId="5" fillId="8" borderId="0" xfId="0" applyNumberFormat="1" applyFont="1" applyFill="1" applyAlignment="1" applyProtection="1">
      <alignment horizontal="center" vertical="center" wrapText="1"/>
      <protection locked="0"/>
    </xf>
    <xf numFmtId="165" fontId="20" fillId="8" borderId="2" xfId="0" applyNumberFormat="1" applyFont="1" applyFill="1" applyBorder="1" applyAlignment="1" applyProtection="1">
      <alignment horizontal="right" vertical="center" wrapText="1"/>
    </xf>
    <xf numFmtId="165" fontId="9" fillId="8" borderId="2" xfId="0" applyNumberFormat="1" applyFont="1" applyFill="1" applyBorder="1" applyAlignment="1" applyProtection="1">
      <alignment horizontal="center" vertical="center" wrapText="1"/>
    </xf>
    <xf numFmtId="164" fontId="7" fillId="8" borderId="2" xfId="0" applyNumberFormat="1" applyFont="1" applyFill="1" applyBorder="1" applyAlignment="1">
      <alignment horizontal="left" vertical="center"/>
    </xf>
    <xf numFmtId="165" fontId="20" fillId="8" borderId="2" xfId="0" applyNumberFormat="1" applyFont="1" applyFill="1" applyBorder="1" applyAlignment="1">
      <alignment horizontal="right" vertical="top" wrapText="1"/>
    </xf>
    <xf numFmtId="165" fontId="23" fillId="2" borderId="2" xfId="0" applyNumberFormat="1" applyFont="1" applyFill="1" applyBorder="1" applyAlignment="1" applyProtection="1">
      <alignment horizontal="right" vertical="center" wrapText="1"/>
    </xf>
    <xf numFmtId="165" fontId="23" fillId="0" borderId="2" xfId="0" applyNumberFormat="1" applyFont="1" applyFill="1" applyBorder="1" applyAlignment="1" applyProtection="1">
      <alignment horizontal="center" vertical="center" wrapText="1"/>
    </xf>
    <xf numFmtId="165" fontId="23" fillId="8" borderId="2" xfId="0" applyNumberFormat="1" applyFont="1" applyFill="1" applyBorder="1" applyAlignment="1" applyProtection="1">
      <alignment horizontal="right" vertical="center" wrapText="1"/>
    </xf>
    <xf numFmtId="164" fontId="7" fillId="8" borderId="5" xfId="0" applyNumberFormat="1" applyFont="1" applyFill="1" applyBorder="1" applyAlignment="1">
      <alignment horizontal="left" vertical="center"/>
    </xf>
    <xf numFmtId="164" fontId="19" fillId="8" borderId="2" xfId="0" applyNumberFormat="1" applyFont="1" applyFill="1" applyBorder="1" applyAlignment="1">
      <alignment horizontal="left" vertical="center"/>
    </xf>
    <xf numFmtId="164" fontId="19" fillId="8" borderId="5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10" xfId="0" applyNumberFormat="1" applyFont="1" applyFill="1" applyBorder="1" applyAlignment="1" applyProtection="1">
      <alignment horizontal="center" vertical="center" wrapText="1"/>
    </xf>
    <xf numFmtId="4" fontId="4" fillId="3" borderId="4" xfId="0" applyNumberFormat="1" applyFont="1" applyFill="1" applyBorder="1" applyAlignment="1" applyProtection="1">
      <alignment horizontal="center" vertical="center" wrapText="1"/>
    </xf>
    <xf numFmtId="4" fontId="4" fillId="3" borderId="10" xfId="0" applyNumberFormat="1" applyFont="1" applyFill="1" applyBorder="1" applyAlignment="1" applyProtection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" fontId="4" fillId="0" borderId="13" xfId="0" applyNumberFormat="1" applyFont="1" applyFill="1" applyBorder="1" applyAlignment="1" applyProtection="1">
      <alignment horizontal="center" vertical="center" wrapText="1"/>
    </xf>
    <xf numFmtId="4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4" fontId="4" fillId="2" borderId="12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4" fontId="4" fillId="0" borderId="15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7" borderId="9" xfId="0" applyNumberFormat="1" applyFont="1" applyFill="1" applyBorder="1" applyAlignment="1" applyProtection="1">
      <alignment horizontal="center" vertical="center" wrapText="1"/>
    </xf>
    <xf numFmtId="4" fontId="4" fillId="7" borderId="13" xfId="0" applyNumberFormat="1" applyFont="1" applyFill="1" applyBorder="1" applyAlignment="1" applyProtection="1">
      <alignment horizontal="center" vertical="center" wrapText="1"/>
    </xf>
    <xf numFmtId="4" fontId="4" fillId="7" borderId="11" xfId="0" applyNumberFormat="1" applyFont="1" applyFill="1" applyBorder="1" applyAlignment="1" applyProtection="1">
      <alignment horizontal="center" vertical="center" wrapText="1"/>
    </xf>
    <xf numFmtId="4" fontId="4" fillId="7" borderId="16" xfId="0" applyNumberFormat="1" applyFont="1" applyFill="1" applyBorder="1" applyAlignment="1" applyProtection="1">
      <alignment horizontal="center" vertical="center" wrapText="1"/>
    </xf>
    <xf numFmtId="4" fontId="4" fillId="7" borderId="0" xfId="0" applyNumberFormat="1" applyFont="1" applyFill="1" applyBorder="1" applyAlignment="1" applyProtection="1">
      <alignment horizontal="center" vertical="center" wrapText="1"/>
    </xf>
    <xf numFmtId="4" fontId="4" fillId="7" borderId="17" xfId="0" applyNumberFormat="1" applyFont="1" applyFill="1" applyBorder="1" applyAlignment="1" applyProtection="1">
      <alignment horizontal="center" vertical="center" wrapText="1"/>
    </xf>
    <xf numFmtId="4" fontId="4" fillId="7" borderId="12" xfId="0" applyNumberFormat="1" applyFont="1" applyFill="1" applyBorder="1" applyAlignment="1" applyProtection="1">
      <alignment horizontal="center" vertical="center" wrapText="1"/>
    </xf>
    <xf numFmtId="4" fontId="4" fillId="7" borderId="1" xfId="0" applyNumberFormat="1" applyFont="1" applyFill="1" applyBorder="1" applyAlignment="1" applyProtection="1">
      <alignment horizontal="center" vertical="center" wrapText="1"/>
    </xf>
    <xf numFmtId="4" fontId="4" fillId="7" borderId="14" xfId="0" applyNumberFormat="1" applyFont="1" applyFill="1" applyBorder="1" applyAlignment="1" applyProtection="1">
      <alignment horizontal="center" vertical="center" wrapText="1"/>
    </xf>
    <xf numFmtId="4" fontId="4" fillId="6" borderId="15" xfId="0" applyNumberFormat="1" applyFont="1" applyFill="1" applyBorder="1" applyAlignment="1" applyProtection="1">
      <alignment horizontal="center" vertical="center" wrapText="1"/>
    </xf>
    <xf numFmtId="4" fontId="4" fillId="2" borderId="8" xfId="0" applyNumberFormat="1" applyFont="1" applyFill="1" applyBorder="1" applyAlignment="1" applyProtection="1">
      <alignment horizontal="center" vertical="center" wrapText="1"/>
    </xf>
    <xf numFmtId="0" fontId="4" fillId="7" borderId="9" xfId="0" applyFont="1" applyFill="1" applyBorder="1" applyAlignment="1" applyProtection="1">
      <alignment horizontal="center" vertical="center" wrapText="1"/>
    </xf>
    <xf numFmtId="0" fontId="4" fillId="7" borderId="13" xfId="0" applyFont="1" applyFill="1" applyBorder="1" applyAlignment="1" applyProtection="1">
      <alignment horizontal="center" vertical="center" wrapText="1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16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4" fontId="5" fillId="0" borderId="16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5" fillId="0" borderId="17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center" vertical="center" wrapText="1"/>
    </xf>
    <xf numFmtId="4" fontId="4" fillId="0" borderId="13" xfId="0" applyNumberFormat="1" applyFont="1" applyBorder="1" applyAlignment="1" applyProtection="1">
      <alignment horizontal="center" vertical="center" wrapText="1"/>
    </xf>
    <xf numFmtId="4" fontId="4" fillId="0" borderId="11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7" borderId="5" xfId="0" applyNumberFormat="1" applyFont="1" applyFill="1" applyBorder="1" applyAlignment="1" applyProtection="1">
      <alignment horizontal="center" vertical="center" wrapText="1"/>
    </xf>
    <xf numFmtId="0" fontId="5" fillId="7" borderId="15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0" fontId="4" fillId="8" borderId="1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4" fontId="5" fillId="7" borderId="9" xfId="0" applyNumberFormat="1" applyFont="1" applyFill="1" applyBorder="1" applyAlignment="1" applyProtection="1">
      <alignment horizontal="center" vertical="center" wrapText="1"/>
    </xf>
    <xf numFmtId="4" fontId="5" fillId="7" borderId="13" xfId="0" applyNumberFormat="1" applyFont="1" applyFill="1" applyBorder="1" applyAlignment="1" applyProtection="1">
      <alignment horizontal="center" vertical="center" wrapText="1"/>
    </xf>
    <xf numFmtId="4" fontId="5" fillId="7" borderId="11" xfId="0" applyNumberFormat="1" applyFont="1" applyFill="1" applyBorder="1" applyAlignment="1" applyProtection="1">
      <alignment horizontal="center" vertical="center" wrapText="1"/>
    </xf>
    <xf numFmtId="4" fontId="5" fillId="7" borderId="16" xfId="0" applyNumberFormat="1" applyFont="1" applyFill="1" applyBorder="1" applyAlignment="1" applyProtection="1">
      <alignment horizontal="center" vertical="center" wrapText="1"/>
    </xf>
    <xf numFmtId="4" fontId="5" fillId="7" borderId="0" xfId="0" applyNumberFormat="1" applyFont="1" applyFill="1" applyBorder="1" applyAlignment="1" applyProtection="1">
      <alignment horizontal="center" vertical="center" wrapText="1"/>
    </xf>
    <xf numFmtId="4" fontId="5" fillId="7" borderId="17" xfId="0" applyNumberFormat="1" applyFont="1" applyFill="1" applyBorder="1" applyAlignment="1" applyProtection="1">
      <alignment horizontal="center" vertical="center" wrapText="1"/>
    </xf>
    <xf numFmtId="4" fontId="5" fillId="7" borderId="12" xfId="0" applyNumberFormat="1" applyFont="1" applyFill="1" applyBorder="1" applyAlignment="1" applyProtection="1">
      <alignment horizontal="center" vertical="center" wrapText="1"/>
    </xf>
    <xf numFmtId="4" fontId="5" fillId="7" borderId="1" xfId="0" applyNumberFormat="1" applyFont="1" applyFill="1" applyBorder="1" applyAlignment="1" applyProtection="1">
      <alignment horizontal="center" vertical="center" wrapText="1"/>
    </xf>
    <xf numFmtId="4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9" xfId="0" applyNumberFormat="1" applyFont="1" applyFill="1" applyBorder="1" applyAlignment="1" applyProtection="1">
      <alignment horizontal="center" vertical="center" wrapText="1"/>
    </xf>
    <xf numFmtId="0" fontId="5" fillId="7" borderId="13" xfId="0" applyNumberFormat="1" applyFont="1" applyFill="1" applyBorder="1" applyAlignment="1" applyProtection="1">
      <alignment horizontal="center" vertical="center" wrapText="1"/>
    </xf>
    <xf numFmtId="0" fontId="5" fillId="7" borderId="11" xfId="0" applyNumberFormat="1" applyFont="1" applyFill="1" applyBorder="1" applyAlignment="1" applyProtection="1">
      <alignment horizontal="center" vertical="center" wrapText="1"/>
    </xf>
    <xf numFmtId="0" fontId="5" fillId="7" borderId="16" xfId="0" applyNumberFormat="1" applyFont="1" applyFill="1" applyBorder="1" applyAlignment="1" applyProtection="1">
      <alignment horizontal="center" vertical="center" wrapText="1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0" fontId="5" fillId="7" borderId="17" xfId="0" applyNumberFormat="1" applyFont="1" applyFill="1" applyBorder="1" applyAlignment="1" applyProtection="1">
      <alignment horizontal="center" vertical="center" wrapText="1"/>
    </xf>
    <xf numFmtId="0" fontId="5" fillId="7" borderId="12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14" xfId="0" applyNumberFormat="1" applyFont="1" applyFill="1" applyBorder="1" applyAlignment="1" applyProtection="1">
      <alignment horizontal="center" vertical="center" wrapText="1"/>
    </xf>
    <xf numFmtId="4" fontId="4" fillId="11" borderId="9" xfId="0" applyNumberFormat="1" applyFont="1" applyFill="1" applyBorder="1" applyAlignment="1" applyProtection="1">
      <alignment horizontal="center" vertical="center" wrapText="1"/>
    </xf>
    <xf numFmtId="4" fontId="4" fillId="11" borderId="13" xfId="0" applyNumberFormat="1" applyFont="1" applyFill="1" applyBorder="1" applyAlignment="1" applyProtection="1">
      <alignment horizontal="center" vertical="center" wrapText="1"/>
    </xf>
    <xf numFmtId="4" fontId="4" fillId="6" borderId="1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</cellXfs>
  <cellStyles count="29">
    <cellStyle name="Normal 2 2" xfId="1"/>
    <cellStyle name="Normal 2 2 10" xfId="12"/>
    <cellStyle name="Normal 2 2 11" xfId="13"/>
    <cellStyle name="Normal 2 2 12" xfId="14"/>
    <cellStyle name="Normal 2 2 13" xfId="15"/>
    <cellStyle name="Normal 2 2 14" xfId="16"/>
    <cellStyle name="Normal 2 2 15" xfId="17"/>
    <cellStyle name="Normal 2 2 16" xfId="18"/>
    <cellStyle name="Normal 2 2 17" xfId="19"/>
    <cellStyle name="Normal 2 2 18" xfId="20"/>
    <cellStyle name="Normal 2 2 19" xfId="21"/>
    <cellStyle name="Normal 2 2 2" xfId="4"/>
    <cellStyle name="Normal 2 2 20" xfId="22"/>
    <cellStyle name="Normal 2 2 21" xfId="23"/>
    <cellStyle name="Normal 2 2 22" xfId="24"/>
    <cellStyle name="Normal 2 2 3" xfId="3"/>
    <cellStyle name="Normal 2 2 4" xfId="7"/>
    <cellStyle name="Normal 2 2 5" xfId="5"/>
    <cellStyle name="Normal 2 2 6" xfId="8"/>
    <cellStyle name="Normal 2 2 7" xfId="9"/>
    <cellStyle name="Normal 2 2 8" xfId="10"/>
    <cellStyle name="Normal 2 2 9" xfId="11"/>
    <cellStyle name="Normal_Sheet1" xfId="2"/>
    <cellStyle name="rgt_arm14_Money_900" xfId="6"/>
    <cellStyle name="Обычный" xfId="0" builtinId="0"/>
    <cellStyle name="Обычный 3" xfId="25"/>
    <cellStyle name="Процентный 2" xfId="27"/>
    <cellStyle name="Финансовый 3 2 2 2 2" xfId="28"/>
    <cellStyle name="Финансовый 3 2 2 2 2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lstyan/Downloads/EKAMUT01.0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amut"/>
      <sheetName val="Лист1"/>
      <sheetName val="Лист2"/>
      <sheetName val="Лист3"/>
      <sheetName val="Лист4"/>
      <sheetName val="Лист5"/>
      <sheetName val="Лист6"/>
    </sheetNames>
    <sheetDataSet>
      <sheetData sheetId="0">
        <row r="50">
          <cell r="O50">
            <v>273.60000000000002</v>
          </cell>
          <cell r="P50">
            <v>22.8</v>
          </cell>
          <cell r="Q50">
            <v>0</v>
          </cell>
          <cell r="S50">
            <v>0</v>
          </cell>
          <cell r="Y50">
            <v>410</v>
          </cell>
          <cell r="Z50">
            <v>34.166666666666664</v>
          </cell>
          <cell r="AC50">
            <v>0</v>
          </cell>
        </row>
        <row r="59">
          <cell r="Q59">
            <v>0</v>
          </cell>
          <cell r="S59">
            <v>0</v>
          </cell>
          <cell r="Y59">
            <v>5800</v>
          </cell>
          <cell r="Z59">
            <v>483.33333333333331</v>
          </cell>
          <cell r="AC59">
            <v>0</v>
          </cell>
        </row>
        <row r="70">
          <cell r="O70">
            <v>1854.4</v>
          </cell>
          <cell r="P70">
            <v>154.53333333333333</v>
          </cell>
          <cell r="Q70">
            <v>0</v>
          </cell>
          <cell r="S70">
            <v>0</v>
          </cell>
          <cell r="Y70">
            <v>2350</v>
          </cell>
          <cell r="Z70">
            <v>195.83333333333334</v>
          </cell>
          <cell r="AC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5"/>
  <sheetViews>
    <sheetView workbookViewId="0">
      <selection activeCell="C8" sqref="C8"/>
    </sheetView>
  </sheetViews>
  <sheetFormatPr defaultRowHeight="15.75"/>
  <cols>
    <col min="1" max="1" width="4.25" customWidth="1"/>
    <col min="2" max="2" width="15.375" style="91" customWidth="1"/>
    <col min="3" max="3" width="10.5" style="91" customWidth="1"/>
    <col min="4" max="4" width="10.875" style="91" customWidth="1"/>
    <col min="5" max="5" width="8.875" style="91" customWidth="1"/>
    <col min="6" max="6" width="8.375" style="91" customWidth="1"/>
    <col min="7" max="7" width="9.75" customWidth="1"/>
    <col min="8" max="8" width="9.25" customWidth="1"/>
    <col min="10" max="10" width="9.375" hidden="1" customWidth="1"/>
    <col min="11" max="11" width="10.25" customWidth="1"/>
    <col min="12" max="12" width="9.25" customWidth="1"/>
    <col min="13" max="13" width="9.5" customWidth="1"/>
    <col min="14" max="14" width="8.25" customWidth="1"/>
    <col min="15" max="15" width="10.125" customWidth="1"/>
    <col min="16" max="17" width="9.875" customWidth="1"/>
    <col min="18" max="18" width="10.25" hidden="1" customWidth="1"/>
    <col min="19" max="63" width="9" style="91" customWidth="1"/>
  </cols>
  <sheetData>
    <row r="1" spans="1:18" ht="5.25" customHeight="1"/>
    <row r="2" spans="1:18" ht="24" customHeight="1">
      <c r="C2" s="141" t="s">
        <v>128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4" spans="1:18" ht="71.25" customHeight="1">
      <c r="A4" s="53"/>
      <c r="B4" s="143" t="s">
        <v>129</v>
      </c>
      <c r="C4" s="146" t="s">
        <v>130</v>
      </c>
      <c r="D4" s="147"/>
      <c r="E4" s="147"/>
      <c r="F4" s="148"/>
      <c r="G4" s="149" t="s">
        <v>139</v>
      </c>
      <c r="H4" s="149" t="s">
        <v>131</v>
      </c>
      <c r="I4" s="149" t="s">
        <v>140</v>
      </c>
      <c r="J4" s="149" t="s">
        <v>132</v>
      </c>
      <c r="K4" s="150" t="s">
        <v>133</v>
      </c>
      <c r="L4" s="151"/>
      <c r="M4" s="151"/>
      <c r="N4" s="152"/>
      <c r="O4" s="149" t="s">
        <v>141</v>
      </c>
      <c r="P4" s="149" t="s">
        <v>131</v>
      </c>
      <c r="Q4" s="149" t="s">
        <v>142</v>
      </c>
      <c r="R4" s="149" t="s">
        <v>134</v>
      </c>
    </row>
    <row r="5" spans="1:18" ht="17.25" customHeight="1">
      <c r="A5" s="54"/>
      <c r="B5" s="144"/>
      <c r="C5" s="153" t="s">
        <v>135</v>
      </c>
      <c r="D5" s="155" t="s">
        <v>55</v>
      </c>
      <c r="E5" s="156"/>
      <c r="F5" s="157"/>
      <c r="G5" s="149"/>
      <c r="H5" s="149"/>
      <c r="I5" s="149"/>
      <c r="J5" s="149"/>
      <c r="K5" s="158" t="s">
        <v>135</v>
      </c>
      <c r="L5" s="160" t="s">
        <v>55</v>
      </c>
      <c r="M5" s="161"/>
      <c r="N5" s="162"/>
      <c r="O5" s="149"/>
      <c r="P5" s="149"/>
      <c r="Q5" s="149"/>
      <c r="R5" s="149"/>
    </row>
    <row r="6" spans="1:18" ht="26.25" customHeight="1">
      <c r="A6" s="54"/>
      <c r="B6" s="144"/>
      <c r="C6" s="154"/>
      <c r="D6" s="97" t="s">
        <v>136</v>
      </c>
      <c r="E6" s="98" t="s">
        <v>9</v>
      </c>
      <c r="F6" s="98" t="s">
        <v>137</v>
      </c>
      <c r="G6" s="149"/>
      <c r="H6" s="149"/>
      <c r="I6" s="149"/>
      <c r="J6" s="149"/>
      <c r="K6" s="159"/>
      <c r="L6" s="55" t="s">
        <v>136</v>
      </c>
      <c r="M6" s="56" t="s">
        <v>9</v>
      </c>
      <c r="N6" s="56" t="s">
        <v>137</v>
      </c>
      <c r="O6" s="149"/>
      <c r="P6" s="149"/>
      <c r="Q6" s="149"/>
      <c r="R6" s="149"/>
    </row>
    <row r="7" spans="1:18" ht="15" customHeight="1">
      <c r="A7" s="54"/>
      <c r="B7" s="145"/>
      <c r="C7" s="99">
        <v>1</v>
      </c>
      <c r="D7" s="99">
        <v>2</v>
      </c>
      <c r="E7" s="99">
        <v>3</v>
      </c>
      <c r="F7" s="99">
        <v>4</v>
      </c>
      <c r="G7" s="57">
        <v>5</v>
      </c>
      <c r="H7" s="57">
        <v>6</v>
      </c>
      <c r="I7" s="57">
        <v>7</v>
      </c>
      <c r="J7" s="57">
        <v>8</v>
      </c>
      <c r="K7" s="57">
        <v>9</v>
      </c>
      <c r="L7" s="57">
        <v>10</v>
      </c>
      <c r="M7" s="57">
        <v>11</v>
      </c>
      <c r="N7" s="57">
        <v>12</v>
      </c>
      <c r="O7" s="57">
        <v>13</v>
      </c>
      <c r="P7" s="57">
        <v>14</v>
      </c>
      <c r="Q7" s="57">
        <v>15</v>
      </c>
      <c r="R7" s="57">
        <v>16</v>
      </c>
    </row>
    <row r="8" spans="1:18" ht="20.25" customHeight="1">
      <c r="A8" s="58">
        <v>1</v>
      </c>
      <c r="B8" s="40" t="s">
        <v>56</v>
      </c>
      <c r="C8" s="100" t="e">
        <f>#REF!</f>
        <v>#REF!</v>
      </c>
      <c r="D8" s="100" t="e">
        <f>#REF!</f>
        <v>#REF!</v>
      </c>
      <c r="E8" s="100" t="e">
        <f>#REF!</f>
        <v>#REF!</v>
      </c>
      <c r="F8" s="100" t="e">
        <f>#REF!</f>
        <v>#REF!</v>
      </c>
      <c r="G8" s="60">
        <v>171754.1</v>
      </c>
      <c r="H8" s="60">
        <v>76606.100000000006</v>
      </c>
      <c r="I8" s="61">
        <v>0</v>
      </c>
      <c r="J8" s="62">
        <v>0</v>
      </c>
      <c r="K8" s="59" t="e">
        <f>#REF!</f>
        <v>#REF!</v>
      </c>
      <c r="L8" s="59" t="e">
        <f>#REF!</f>
        <v>#REF!</v>
      </c>
      <c r="M8" s="59" t="e">
        <f>#REF!</f>
        <v>#REF!</v>
      </c>
      <c r="N8" s="59" t="e">
        <f>#REF!</f>
        <v>#REF!</v>
      </c>
      <c r="O8" s="60">
        <v>84793.5</v>
      </c>
      <c r="P8" s="60">
        <v>41875.1</v>
      </c>
      <c r="Q8" s="61">
        <v>0</v>
      </c>
      <c r="R8" s="62">
        <v>0</v>
      </c>
    </row>
    <row r="9" spans="1:18" ht="18.95" customHeight="1">
      <c r="A9" s="58">
        <v>2</v>
      </c>
      <c r="B9" s="40" t="s">
        <v>57</v>
      </c>
      <c r="C9" s="100" t="e">
        <f>#REF!</f>
        <v>#REF!</v>
      </c>
      <c r="D9" s="100" t="e">
        <f>#REF!</f>
        <v>#REF!</v>
      </c>
      <c r="E9" s="100" t="e">
        <f>#REF!</f>
        <v>#REF!</v>
      </c>
      <c r="F9" s="100" t="e">
        <f>#REF!</f>
        <v>#REF!</v>
      </c>
      <c r="G9" s="60">
        <v>6258</v>
      </c>
      <c r="H9" s="60">
        <v>2563.4</v>
      </c>
      <c r="I9" s="61">
        <v>0</v>
      </c>
      <c r="J9" s="62">
        <v>0</v>
      </c>
      <c r="K9" s="59" t="e">
        <f>#REF!</f>
        <v>#REF!</v>
      </c>
      <c r="L9" s="59" t="e">
        <f>#REF!</f>
        <v>#REF!</v>
      </c>
      <c r="M9" s="59" t="e">
        <f>#REF!</f>
        <v>#REF!</v>
      </c>
      <c r="N9" s="59" t="e">
        <f>#REF!</f>
        <v>#REF!</v>
      </c>
      <c r="O9" s="60">
        <v>7424.5</v>
      </c>
      <c r="P9" s="60">
        <v>4087.5</v>
      </c>
      <c r="Q9" s="61">
        <v>0</v>
      </c>
      <c r="R9" s="62">
        <v>0</v>
      </c>
    </row>
    <row r="10" spans="1:18" ht="18.95" customHeight="1">
      <c r="A10" s="58">
        <v>3</v>
      </c>
      <c r="B10" s="40" t="s">
        <v>58</v>
      </c>
      <c r="C10" s="100" t="e">
        <f>#REF!</f>
        <v>#REF!</v>
      </c>
      <c r="D10" s="100" t="e">
        <f>#REF!</f>
        <v>#REF!</v>
      </c>
      <c r="E10" s="100" t="e">
        <f>#REF!</f>
        <v>#REF!</v>
      </c>
      <c r="F10" s="100" t="e">
        <f>#REF!</f>
        <v>#REF!</v>
      </c>
      <c r="G10" s="60">
        <v>484.3</v>
      </c>
      <c r="H10" s="60">
        <v>196.5</v>
      </c>
      <c r="I10" s="61">
        <v>27.4</v>
      </c>
      <c r="J10" s="62">
        <v>0</v>
      </c>
      <c r="K10" s="59" t="e">
        <f>#REF!</f>
        <v>#REF!</v>
      </c>
      <c r="L10" s="59" t="e">
        <f>#REF!</f>
        <v>#REF!</v>
      </c>
      <c r="M10" s="59" t="e">
        <f>#REF!</f>
        <v>#REF!</v>
      </c>
      <c r="N10" s="59" t="e">
        <f>#REF!</f>
        <v>#REF!</v>
      </c>
      <c r="O10" s="60">
        <v>145.5</v>
      </c>
      <c r="P10" s="60">
        <v>82.9</v>
      </c>
      <c r="Q10" s="61">
        <v>2.9</v>
      </c>
      <c r="R10" s="62">
        <v>0</v>
      </c>
    </row>
    <row r="11" spans="1:18" ht="18.95" customHeight="1">
      <c r="A11" s="58">
        <v>4</v>
      </c>
      <c r="B11" s="40" t="s">
        <v>59</v>
      </c>
      <c r="C11" s="100" t="e">
        <f>#REF!</f>
        <v>#REF!</v>
      </c>
      <c r="D11" s="100" t="e">
        <f>#REF!</f>
        <v>#REF!</v>
      </c>
      <c r="E11" s="100" t="e">
        <f>#REF!</f>
        <v>#REF!</v>
      </c>
      <c r="F11" s="100" t="e">
        <f>#REF!</f>
        <v>#REF!</v>
      </c>
      <c r="G11" s="60">
        <v>1305.3</v>
      </c>
      <c r="H11" s="60">
        <v>1243.5999999999999</v>
      </c>
      <c r="I11" s="61">
        <v>0</v>
      </c>
      <c r="J11" s="62">
        <v>0</v>
      </c>
      <c r="K11" s="59" t="e">
        <f>#REF!</f>
        <v>#REF!</v>
      </c>
      <c r="L11" s="59" t="e">
        <f>#REF!</f>
        <v>#REF!</v>
      </c>
      <c r="M11" s="59" t="e">
        <f>#REF!</f>
        <v>#REF!</v>
      </c>
      <c r="N11" s="59" t="e">
        <f>#REF!</f>
        <v>#REF!</v>
      </c>
      <c r="O11" s="60">
        <v>3802</v>
      </c>
      <c r="P11" s="60">
        <v>2215.4</v>
      </c>
      <c r="Q11" s="61">
        <v>214.6</v>
      </c>
      <c r="R11" s="62">
        <v>0</v>
      </c>
    </row>
    <row r="12" spans="1:18" ht="18.95" customHeight="1">
      <c r="A12" s="58">
        <v>5</v>
      </c>
      <c r="B12" s="40" t="s">
        <v>60</v>
      </c>
      <c r="C12" s="100" t="e">
        <f>#REF!</f>
        <v>#REF!</v>
      </c>
      <c r="D12" s="100" t="e">
        <f>#REF!</f>
        <v>#REF!</v>
      </c>
      <c r="E12" s="100" t="e">
        <f>#REF!</f>
        <v>#REF!</v>
      </c>
      <c r="F12" s="100" t="e">
        <f>#REF!</f>
        <v>#REF!</v>
      </c>
      <c r="G12" s="60">
        <v>1090.2</v>
      </c>
      <c r="H12" s="60">
        <v>452</v>
      </c>
      <c r="I12" s="61">
        <v>0</v>
      </c>
      <c r="J12" s="62">
        <v>0</v>
      </c>
      <c r="K12" s="59" t="e">
        <f>#REF!</f>
        <v>#REF!</v>
      </c>
      <c r="L12" s="59" t="e">
        <f>#REF!</f>
        <v>#REF!</v>
      </c>
      <c r="M12" s="59" t="e">
        <f>#REF!</f>
        <v>#REF!</v>
      </c>
      <c r="N12" s="59" t="e">
        <f>#REF!</f>
        <v>#REF!</v>
      </c>
      <c r="O12" s="60">
        <v>7813.3</v>
      </c>
      <c r="P12" s="60">
        <v>4922.8</v>
      </c>
      <c r="Q12" s="61">
        <v>0</v>
      </c>
      <c r="R12" s="62">
        <v>0</v>
      </c>
    </row>
    <row r="13" spans="1:18" ht="18.95" customHeight="1">
      <c r="A13" s="58">
        <v>6</v>
      </c>
      <c r="B13" s="40" t="s">
        <v>61</v>
      </c>
      <c r="C13" s="100" t="e">
        <f>#REF!</f>
        <v>#REF!</v>
      </c>
      <c r="D13" s="100" t="e">
        <f>#REF!</f>
        <v>#REF!</v>
      </c>
      <c r="E13" s="100" t="e">
        <f>#REF!</f>
        <v>#REF!</v>
      </c>
      <c r="F13" s="100" t="e">
        <f>#REF!</f>
        <v>#REF!</v>
      </c>
      <c r="G13" s="60">
        <v>11028.6</v>
      </c>
      <c r="H13" s="60">
        <v>4897.1000000000004</v>
      </c>
      <c r="I13" s="61">
        <v>0</v>
      </c>
      <c r="J13" s="62">
        <v>0</v>
      </c>
      <c r="K13" s="59" t="e">
        <f>#REF!</f>
        <v>#REF!</v>
      </c>
      <c r="L13" s="59" t="e">
        <f>#REF!</f>
        <v>#REF!</v>
      </c>
      <c r="M13" s="59" t="e">
        <f>#REF!</f>
        <v>#REF!</v>
      </c>
      <c r="N13" s="59" t="e">
        <f>#REF!</f>
        <v>#REF!</v>
      </c>
      <c r="O13" s="60">
        <v>4838.3999999999996</v>
      </c>
      <c r="P13" s="60">
        <v>2683.1</v>
      </c>
      <c r="Q13" s="61">
        <v>0</v>
      </c>
      <c r="R13" s="62">
        <v>0</v>
      </c>
    </row>
    <row r="14" spans="1:18" ht="18.95" customHeight="1">
      <c r="A14" s="58">
        <v>7</v>
      </c>
      <c r="B14" s="40" t="s">
        <v>62</v>
      </c>
      <c r="C14" s="100" t="e">
        <f>#REF!</f>
        <v>#REF!</v>
      </c>
      <c r="D14" s="100" t="e">
        <f>#REF!</f>
        <v>#REF!</v>
      </c>
      <c r="E14" s="100" t="e">
        <f>#REF!</f>
        <v>#REF!</v>
      </c>
      <c r="F14" s="100" t="e">
        <f>#REF!</f>
        <v>#REF!</v>
      </c>
      <c r="G14" s="60">
        <v>1495.8</v>
      </c>
      <c r="H14" s="60">
        <v>730.8</v>
      </c>
      <c r="I14" s="61">
        <v>0</v>
      </c>
      <c r="J14" s="62">
        <v>0</v>
      </c>
      <c r="K14" s="59" t="e">
        <f>#REF!</f>
        <v>#REF!</v>
      </c>
      <c r="L14" s="59" t="e">
        <f>#REF!</f>
        <v>#REF!</v>
      </c>
      <c r="M14" s="59" t="e">
        <f>#REF!</f>
        <v>#REF!</v>
      </c>
      <c r="N14" s="59" t="e">
        <f>#REF!</f>
        <v>#REF!</v>
      </c>
      <c r="O14" s="60">
        <v>3656.2</v>
      </c>
      <c r="P14" s="60">
        <v>1966.9</v>
      </c>
      <c r="Q14" s="61">
        <v>21.6</v>
      </c>
      <c r="R14" s="62">
        <v>0</v>
      </c>
    </row>
    <row r="15" spans="1:18" ht="18.95" customHeight="1">
      <c r="A15" s="58">
        <v>8</v>
      </c>
      <c r="B15" s="40" t="s">
        <v>63</v>
      </c>
      <c r="C15" s="100" t="e">
        <f>Sheet4!#REF!</f>
        <v>#REF!</v>
      </c>
      <c r="D15" s="100" t="e">
        <f>Sheet4!#REF!</f>
        <v>#REF!</v>
      </c>
      <c r="E15" s="100" t="e">
        <f>Sheet4!#REF!</f>
        <v>#REF!</v>
      </c>
      <c r="F15" s="100" t="e">
        <f>Sheet4!#REF!</f>
        <v>#REF!</v>
      </c>
      <c r="G15" s="60">
        <v>1861.5</v>
      </c>
      <c r="H15" s="60">
        <v>766.8</v>
      </c>
      <c r="I15" s="61">
        <v>0.6</v>
      </c>
      <c r="J15" s="62">
        <v>0</v>
      </c>
      <c r="K15" s="59" t="e">
        <f>Sheet4!#REF!</f>
        <v>#REF!</v>
      </c>
      <c r="L15" s="59" t="e">
        <f>Sheet4!#REF!</f>
        <v>#REF!</v>
      </c>
      <c r="M15" s="59" t="e">
        <f>Sheet4!#REF!</f>
        <v>#REF!</v>
      </c>
      <c r="N15" s="59" t="e">
        <f>Sheet4!#REF!</f>
        <v>#REF!</v>
      </c>
      <c r="O15" s="60">
        <v>5978.8</v>
      </c>
      <c r="P15" s="60">
        <v>3826.2</v>
      </c>
      <c r="Q15" s="61">
        <v>0.3</v>
      </c>
      <c r="R15" s="62">
        <v>0</v>
      </c>
    </row>
    <row r="16" spans="1:18" ht="18.95" customHeight="1">
      <c r="A16" s="58">
        <v>9</v>
      </c>
      <c r="B16" s="40" t="s">
        <v>64</v>
      </c>
      <c r="C16" s="100" t="e">
        <f>#REF!</f>
        <v>#REF!</v>
      </c>
      <c r="D16" s="100" t="e">
        <f>#REF!</f>
        <v>#REF!</v>
      </c>
      <c r="E16" s="100" t="e">
        <f>#REF!</f>
        <v>#REF!</v>
      </c>
      <c r="F16" s="100" t="e">
        <f>#REF!</f>
        <v>#REF!</v>
      </c>
      <c r="G16" s="60">
        <v>6165.4</v>
      </c>
      <c r="H16" s="60">
        <v>2814.3</v>
      </c>
      <c r="I16" s="61">
        <v>0</v>
      </c>
      <c r="J16" s="62">
        <v>0</v>
      </c>
      <c r="K16" s="59" t="e">
        <f>#REF!</f>
        <v>#REF!</v>
      </c>
      <c r="L16" s="59" t="e">
        <f>#REF!</f>
        <v>#REF!</v>
      </c>
      <c r="M16" s="59" t="e">
        <f>#REF!</f>
        <v>#REF!</v>
      </c>
      <c r="N16" s="59" t="e">
        <f>#REF!</f>
        <v>#REF!</v>
      </c>
      <c r="O16" s="60">
        <v>3787.4</v>
      </c>
      <c r="P16" s="60">
        <v>2088.6999999999998</v>
      </c>
      <c r="Q16" s="61">
        <v>0</v>
      </c>
      <c r="R16" s="62">
        <v>0</v>
      </c>
    </row>
    <row r="17" spans="1:18" ht="18.95" customHeight="1">
      <c r="A17" s="58">
        <v>10</v>
      </c>
      <c r="B17" s="40" t="s">
        <v>65</v>
      </c>
      <c r="C17" s="100" t="e">
        <f>#REF!</f>
        <v>#REF!</v>
      </c>
      <c r="D17" s="100" t="e">
        <f>#REF!</f>
        <v>#REF!</v>
      </c>
      <c r="E17" s="100" t="e">
        <f>#REF!</f>
        <v>#REF!</v>
      </c>
      <c r="F17" s="100" t="e">
        <f>#REF!</f>
        <v>#REF!</v>
      </c>
      <c r="G17" s="60">
        <v>18057.3</v>
      </c>
      <c r="H17" s="60">
        <v>7952.5</v>
      </c>
      <c r="I17" s="61">
        <v>0</v>
      </c>
      <c r="J17" s="62">
        <v>0</v>
      </c>
      <c r="K17" s="59" t="e">
        <f>#REF!</f>
        <v>#REF!</v>
      </c>
      <c r="L17" s="59" t="e">
        <f>#REF!</f>
        <v>#REF!</v>
      </c>
      <c r="M17" s="59" t="e">
        <f>#REF!</f>
        <v>#REF!</v>
      </c>
      <c r="N17" s="59" t="e">
        <f>#REF!</f>
        <v>#REF!</v>
      </c>
      <c r="O17" s="60">
        <v>13536.8</v>
      </c>
      <c r="P17" s="60">
        <v>6901.1</v>
      </c>
      <c r="Q17" s="61">
        <v>0</v>
      </c>
      <c r="R17" s="62">
        <v>0</v>
      </c>
    </row>
    <row r="18" spans="1:18" ht="18.95" customHeight="1">
      <c r="A18" s="58">
        <v>11</v>
      </c>
      <c r="B18" s="40" t="s">
        <v>66</v>
      </c>
      <c r="C18" s="100" t="e">
        <f>#REF!</f>
        <v>#REF!</v>
      </c>
      <c r="D18" s="100" t="e">
        <f>#REF!</f>
        <v>#REF!</v>
      </c>
      <c r="E18" s="100" t="e">
        <f>#REF!</f>
        <v>#REF!</v>
      </c>
      <c r="F18" s="100" t="e">
        <f>#REF!</f>
        <v>#REF!</v>
      </c>
      <c r="G18" s="60">
        <v>92.3</v>
      </c>
      <c r="H18" s="60">
        <v>39.799999999999997</v>
      </c>
      <c r="I18" s="61">
        <v>0</v>
      </c>
      <c r="J18" s="62">
        <v>0</v>
      </c>
      <c r="K18" s="59" t="e">
        <f>#REF!</f>
        <v>#REF!</v>
      </c>
      <c r="L18" s="59" t="e">
        <f>#REF!</f>
        <v>#REF!</v>
      </c>
      <c r="M18" s="59" t="e">
        <f>#REF!</f>
        <v>#REF!</v>
      </c>
      <c r="N18" s="59" t="e">
        <f>#REF!</f>
        <v>#REF!</v>
      </c>
      <c r="O18" s="60">
        <v>499.5</v>
      </c>
      <c r="P18" s="60">
        <v>228.5</v>
      </c>
      <c r="Q18" s="61">
        <v>0</v>
      </c>
      <c r="R18" s="62">
        <v>0</v>
      </c>
    </row>
    <row r="19" spans="1:18" ht="18.95" customHeight="1">
      <c r="A19" s="58">
        <v>12</v>
      </c>
      <c r="B19" s="40" t="s">
        <v>67</v>
      </c>
      <c r="C19" s="100" t="e">
        <f>#REF!</f>
        <v>#REF!</v>
      </c>
      <c r="D19" s="100" t="e">
        <f>#REF!</f>
        <v>#REF!</v>
      </c>
      <c r="E19" s="100" t="e">
        <f>#REF!</f>
        <v>#REF!</v>
      </c>
      <c r="F19" s="100" t="e">
        <f>#REF!</f>
        <v>#REF!</v>
      </c>
      <c r="G19" s="60">
        <v>1788.5</v>
      </c>
      <c r="H19" s="60">
        <v>703.8</v>
      </c>
      <c r="I19" s="61">
        <v>0</v>
      </c>
      <c r="J19" s="62">
        <v>0</v>
      </c>
      <c r="K19" s="59" t="e">
        <f>#REF!</f>
        <v>#REF!</v>
      </c>
      <c r="L19" s="59" t="e">
        <f>#REF!</f>
        <v>#REF!</v>
      </c>
      <c r="M19" s="59" t="e">
        <f>#REF!</f>
        <v>#REF!</v>
      </c>
      <c r="N19" s="59" t="e">
        <f>#REF!</f>
        <v>#REF!</v>
      </c>
      <c r="O19" s="60">
        <v>2433.1</v>
      </c>
      <c r="P19" s="60">
        <v>1188.7</v>
      </c>
      <c r="Q19" s="61">
        <v>0</v>
      </c>
      <c r="R19" s="62">
        <v>0</v>
      </c>
    </row>
    <row r="20" spans="1:18" ht="18.95" customHeight="1">
      <c r="A20" s="58">
        <v>13</v>
      </c>
      <c r="B20" s="40" t="s">
        <v>68</v>
      </c>
      <c r="C20" s="100" t="e">
        <f>#REF!</f>
        <v>#REF!</v>
      </c>
      <c r="D20" s="100" t="e">
        <f>#REF!</f>
        <v>#REF!</v>
      </c>
      <c r="E20" s="100" t="e">
        <f>#REF!</f>
        <v>#REF!</v>
      </c>
      <c r="F20" s="100" t="e">
        <f>#REF!</f>
        <v>#REF!</v>
      </c>
      <c r="G20" s="60">
        <v>32799.800000000003</v>
      </c>
      <c r="H20" s="60">
        <v>15696.5</v>
      </c>
      <c r="I20" s="61">
        <v>0</v>
      </c>
      <c r="J20" s="62">
        <v>0</v>
      </c>
      <c r="K20" s="59" t="e">
        <f>#REF!</f>
        <v>#REF!</v>
      </c>
      <c r="L20" s="59" t="e">
        <f>#REF!</f>
        <v>#REF!</v>
      </c>
      <c r="M20" s="59" t="e">
        <f>#REF!</f>
        <v>#REF!</v>
      </c>
      <c r="N20" s="59" t="e">
        <f>#REF!</f>
        <v>#REF!</v>
      </c>
      <c r="O20" s="60">
        <v>30857.599999999999</v>
      </c>
      <c r="P20" s="60">
        <v>15696.5</v>
      </c>
      <c r="Q20" s="61">
        <v>0</v>
      </c>
      <c r="R20" s="62">
        <v>0</v>
      </c>
    </row>
    <row r="21" spans="1:18" ht="18.95" customHeight="1">
      <c r="A21" s="58">
        <v>14</v>
      </c>
      <c r="B21" s="40" t="s">
        <v>69</v>
      </c>
      <c r="C21" s="100" t="e">
        <f>#REF!</f>
        <v>#REF!</v>
      </c>
      <c r="D21" s="100" t="e">
        <f>#REF!</f>
        <v>#REF!</v>
      </c>
      <c r="E21" s="100" t="e">
        <f>#REF!</f>
        <v>#REF!</v>
      </c>
      <c r="F21" s="100" t="e">
        <f>#REF!</f>
        <v>#REF!</v>
      </c>
      <c r="G21" s="60">
        <v>34049.199999999997</v>
      </c>
      <c r="H21" s="60">
        <v>17.5</v>
      </c>
      <c r="I21" s="61">
        <v>0</v>
      </c>
      <c r="J21" s="62">
        <v>0</v>
      </c>
      <c r="K21" s="59" t="e">
        <f>#REF!</f>
        <v>#REF!</v>
      </c>
      <c r="L21" s="59" t="e">
        <f>#REF!</f>
        <v>#REF!</v>
      </c>
      <c r="M21" s="59" t="e">
        <f>#REF!</f>
        <v>#REF!</v>
      </c>
      <c r="N21" s="59" t="e">
        <f>#REF!</f>
        <v>#REF!</v>
      </c>
      <c r="O21" s="60">
        <v>34385.4</v>
      </c>
      <c r="P21" s="60">
        <v>0</v>
      </c>
      <c r="Q21" s="61">
        <v>0</v>
      </c>
      <c r="R21" s="62">
        <v>0</v>
      </c>
    </row>
    <row r="22" spans="1:18" ht="18.95" customHeight="1">
      <c r="A22" s="58">
        <v>15</v>
      </c>
      <c r="B22" s="40" t="s">
        <v>70</v>
      </c>
      <c r="C22" s="100" t="e">
        <f>#REF!</f>
        <v>#REF!</v>
      </c>
      <c r="D22" s="100" t="e">
        <f>#REF!</f>
        <v>#REF!</v>
      </c>
      <c r="E22" s="100" t="e">
        <f>#REF!</f>
        <v>#REF!</v>
      </c>
      <c r="F22" s="100" t="e">
        <f>#REF!</f>
        <v>#REF!</v>
      </c>
      <c r="G22" s="60">
        <v>1206.2</v>
      </c>
      <c r="H22" s="60">
        <v>579</v>
      </c>
      <c r="I22" s="61">
        <v>0</v>
      </c>
      <c r="J22" s="62">
        <v>0</v>
      </c>
      <c r="K22" s="59" t="e">
        <f>#REF!</f>
        <v>#REF!</v>
      </c>
      <c r="L22" s="59" t="e">
        <f>#REF!</f>
        <v>#REF!</v>
      </c>
      <c r="M22" s="59" t="e">
        <f>#REF!</f>
        <v>#REF!</v>
      </c>
      <c r="N22" s="59" t="e">
        <f>#REF!</f>
        <v>#REF!</v>
      </c>
      <c r="O22" s="60">
        <v>2493.6</v>
      </c>
      <c r="P22" s="60">
        <v>1240.5</v>
      </c>
      <c r="Q22" s="61">
        <v>0</v>
      </c>
      <c r="R22" s="62">
        <v>0</v>
      </c>
    </row>
    <row r="23" spans="1:18" ht="18.95" customHeight="1">
      <c r="A23" s="58">
        <v>16</v>
      </c>
      <c r="B23" s="40" t="s">
        <v>71</v>
      </c>
      <c r="C23" s="100" t="e">
        <f>#REF!</f>
        <v>#REF!</v>
      </c>
      <c r="D23" s="100" t="e">
        <f>#REF!</f>
        <v>#REF!</v>
      </c>
      <c r="E23" s="100" t="e">
        <f>#REF!</f>
        <v>#REF!</v>
      </c>
      <c r="F23" s="100" t="e">
        <f>#REF!</f>
        <v>#REF!</v>
      </c>
      <c r="G23" s="60">
        <v>218.7</v>
      </c>
      <c r="H23" s="60">
        <v>99.3</v>
      </c>
      <c r="I23" s="61">
        <v>0</v>
      </c>
      <c r="J23" s="62">
        <v>0</v>
      </c>
      <c r="K23" s="59" t="e">
        <f>#REF!</f>
        <v>#REF!</v>
      </c>
      <c r="L23" s="59" t="e">
        <f>#REF!</f>
        <v>#REF!</v>
      </c>
      <c r="M23" s="59" t="e">
        <f>#REF!</f>
        <v>#REF!</v>
      </c>
      <c r="N23" s="59" t="e">
        <f>#REF!</f>
        <v>#REF!</v>
      </c>
      <c r="O23" s="60">
        <v>2878.9</v>
      </c>
      <c r="P23" s="60">
        <v>2718.5</v>
      </c>
      <c r="Q23" s="61">
        <v>0.2</v>
      </c>
      <c r="R23" s="62">
        <v>0</v>
      </c>
    </row>
    <row r="24" spans="1:18" ht="18.95" customHeight="1">
      <c r="A24" s="58">
        <v>17</v>
      </c>
      <c r="B24" s="40" t="s">
        <v>72</v>
      </c>
      <c r="C24" s="100" t="e">
        <f>#REF!</f>
        <v>#REF!</v>
      </c>
      <c r="D24" s="100" t="e">
        <f>#REF!</f>
        <v>#REF!</v>
      </c>
      <c r="E24" s="100" t="e">
        <f>#REF!</f>
        <v>#REF!</v>
      </c>
      <c r="F24" s="100" t="e">
        <f>#REF!</f>
        <v>#REF!</v>
      </c>
      <c r="G24" s="60">
        <v>842.2</v>
      </c>
      <c r="H24" s="60">
        <v>85.9</v>
      </c>
      <c r="I24" s="61">
        <v>0</v>
      </c>
      <c r="J24" s="62">
        <v>0</v>
      </c>
      <c r="K24" s="59" t="e">
        <f>#REF!</f>
        <v>#REF!</v>
      </c>
      <c r="L24" s="59" t="e">
        <f>#REF!</f>
        <v>#REF!</v>
      </c>
      <c r="M24" s="59" t="e">
        <f>#REF!</f>
        <v>#REF!</v>
      </c>
      <c r="N24" s="59" t="e">
        <f>#REF!</f>
        <v>#REF!</v>
      </c>
      <c r="O24" s="60">
        <v>4679.7</v>
      </c>
      <c r="P24" s="60">
        <v>2307.6</v>
      </c>
      <c r="Q24" s="61">
        <v>0</v>
      </c>
      <c r="R24" s="62">
        <v>0</v>
      </c>
    </row>
    <row r="25" spans="1:18" ht="18.95" customHeight="1">
      <c r="A25" s="58">
        <v>18</v>
      </c>
      <c r="B25" s="40" t="s">
        <v>73</v>
      </c>
      <c r="C25" s="100" t="e">
        <f>#REF!</f>
        <v>#REF!</v>
      </c>
      <c r="D25" s="100" t="e">
        <f>#REF!</f>
        <v>#REF!</v>
      </c>
      <c r="E25" s="100" t="e">
        <f>#REF!</f>
        <v>#REF!</v>
      </c>
      <c r="F25" s="100" t="e">
        <f>#REF!</f>
        <v>#REF!</v>
      </c>
      <c r="G25" s="60">
        <v>2477.4</v>
      </c>
      <c r="H25" s="60">
        <v>1075.2</v>
      </c>
      <c r="I25" s="61">
        <v>0</v>
      </c>
      <c r="J25" s="62">
        <v>0</v>
      </c>
      <c r="K25" s="59" t="e">
        <f>#REF!</f>
        <v>#REF!</v>
      </c>
      <c r="L25" s="59" t="e">
        <f>#REF!</f>
        <v>#REF!</v>
      </c>
      <c r="M25" s="59" t="e">
        <f>#REF!</f>
        <v>#REF!</v>
      </c>
      <c r="N25" s="59" t="e">
        <f>#REF!</f>
        <v>#REF!</v>
      </c>
      <c r="O25" s="60">
        <v>15025.7</v>
      </c>
      <c r="P25" s="60">
        <v>9032.2000000000007</v>
      </c>
      <c r="Q25" s="61">
        <v>0</v>
      </c>
      <c r="R25" s="62">
        <v>0</v>
      </c>
    </row>
    <row r="26" spans="1:18" ht="18.95" customHeight="1">
      <c r="A26" s="58">
        <v>19</v>
      </c>
      <c r="B26" s="40" t="s">
        <v>74</v>
      </c>
      <c r="C26" s="100" t="e">
        <f>#REF!</f>
        <v>#REF!</v>
      </c>
      <c r="D26" s="100" t="e">
        <f>#REF!</f>
        <v>#REF!</v>
      </c>
      <c r="E26" s="100" t="e">
        <f>#REF!</f>
        <v>#REF!</v>
      </c>
      <c r="F26" s="100" t="e">
        <f>#REF!</f>
        <v>#REF!</v>
      </c>
      <c r="G26" s="60">
        <v>25342.3</v>
      </c>
      <c r="H26" s="60">
        <v>11274</v>
      </c>
      <c r="I26" s="61">
        <v>0</v>
      </c>
      <c r="J26" s="62">
        <v>0</v>
      </c>
      <c r="K26" s="59" t="e">
        <f>#REF!</f>
        <v>#REF!</v>
      </c>
      <c r="L26" s="59" t="e">
        <f>#REF!</f>
        <v>#REF!</v>
      </c>
      <c r="M26" s="59" t="e">
        <f>#REF!</f>
        <v>#REF!</v>
      </c>
      <c r="N26" s="59" t="e">
        <f>#REF!</f>
        <v>#REF!</v>
      </c>
      <c r="O26" s="60">
        <v>16300.9</v>
      </c>
      <c r="P26" s="60">
        <v>8555.7000000000007</v>
      </c>
      <c r="Q26" s="61">
        <v>0</v>
      </c>
      <c r="R26" s="62">
        <v>0</v>
      </c>
    </row>
    <row r="27" spans="1:18" ht="18.95" customHeight="1">
      <c r="A27" s="58">
        <v>20</v>
      </c>
      <c r="B27" s="40" t="s">
        <v>75</v>
      </c>
      <c r="C27" s="100" t="e">
        <f>#REF!</f>
        <v>#REF!</v>
      </c>
      <c r="D27" s="100" t="e">
        <f>#REF!</f>
        <v>#REF!</v>
      </c>
      <c r="E27" s="100" t="e">
        <f>#REF!</f>
        <v>#REF!</v>
      </c>
      <c r="F27" s="100" t="e">
        <f>#REF!</f>
        <v>#REF!</v>
      </c>
      <c r="G27" s="60">
        <v>1954.2</v>
      </c>
      <c r="H27" s="60">
        <v>638.9</v>
      </c>
      <c r="I27" s="61">
        <v>0</v>
      </c>
      <c r="J27" s="62">
        <v>0</v>
      </c>
      <c r="K27" s="59" t="e">
        <f>#REF!</f>
        <v>#REF!</v>
      </c>
      <c r="L27" s="59" t="e">
        <f>#REF!</f>
        <v>#REF!</v>
      </c>
      <c r="M27" s="59" t="e">
        <f>#REF!</f>
        <v>#REF!</v>
      </c>
      <c r="N27" s="59" t="e">
        <f>#REF!</f>
        <v>#REF!</v>
      </c>
      <c r="O27" s="60">
        <v>741.1</v>
      </c>
      <c r="P27" s="60">
        <v>638.9</v>
      </c>
      <c r="Q27" s="61">
        <v>0</v>
      </c>
      <c r="R27" s="62">
        <v>0</v>
      </c>
    </row>
    <row r="28" spans="1:18" ht="18.95" customHeight="1">
      <c r="A28" s="58">
        <v>21</v>
      </c>
      <c r="B28" s="40" t="s">
        <v>76</v>
      </c>
      <c r="C28" s="100" t="e">
        <f>#REF!</f>
        <v>#REF!</v>
      </c>
      <c r="D28" s="100" t="e">
        <f>#REF!</f>
        <v>#REF!</v>
      </c>
      <c r="E28" s="100" t="e">
        <f>#REF!</f>
        <v>#REF!</v>
      </c>
      <c r="F28" s="100" t="e">
        <f>#REF!</f>
        <v>#REF!</v>
      </c>
      <c r="G28" s="60">
        <v>7549.4</v>
      </c>
      <c r="H28" s="60">
        <v>3426.3</v>
      </c>
      <c r="I28" s="61">
        <v>0</v>
      </c>
      <c r="J28" s="62">
        <v>0</v>
      </c>
      <c r="K28" s="59" t="e">
        <f>#REF!</f>
        <v>#REF!</v>
      </c>
      <c r="L28" s="59" t="e">
        <f>#REF!</f>
        <v>#REF!</v>
      </c>
      <c r="M28" s="59" t="e">
        <f>#REF!</f>
        <v>#REF!</v>
      </c>
      <c r="N28" s="59" t="e">
        <f>#REF!</f>
        <v>#REF!</v>
      </c>
      <c r="O28" s="60">
        <v>111150.7</v>
      </c>
      <c r="P28" s="60">
        <v>6297.8</v>
      </c>
      <c r="Q28" s="61">
        <v>0</v>
      </c>
      <c r="R28" s="62">
        <v>0</v>
      </c>
    </row>
    <row r="29" spans="1:18" ht="18.95" customHeight="1">
      <c r="A29" s="58">
        <v>22</v>
      </c>
      <c r="B29" s="40" t="s">
        <v>77</v>
      </c>
      <c r="C29" s="100" t="e">
        <f>#REF!</f>
        <v>#REF!</v>
      </c>
      <c r="D29" s="100" t="e">
        <f>#REF!</f>
        <v>#REF!</v>
      </c>
      <c r="E29" s="100" t="e">
        <f>#REF!</f>
        <v>#REF!</v>
      </c>
      <c r="F29" s="100" t="e">
        <f>#REF!</f>
        <v>#REF!</v>
      </c>
      <c r="G29" s="60">
        <v>2585.9</v>
      </c>
      <c r="H29" s="60">
        <v>1185.7</v>
      </c>
      <c r="I29" s="61">
        <v>0</v>
      </c>
      <c r="J29" s="62">
        <v>0</v>
      </c>
      <c r="K29" s="59" t="e">
        <f>#REF!</f>
        <v>#REF!</v>
      </c>
      <c r="L29" s="59" t="e">
        <f>#REF!</f>
        <v>#REF!</v>
      </c>
      <c r="M29" s="59" t="e">
        <f>#REF!</f>
        <v>#REF!</v>
      </c>
      <c r="N29" s="59" t="e">
        <f>#REF!</f>
        <v>#REF!</v>
      </c>
      <c r="O29" s="60">
        <v>1804.1</v>
      </c>
      <c r="P29" s="60">
        <v>972</v>
      </c>
      <c r="Q29" s="61">
        <v>0</v>
      </c>
      <c r="R29" s="62">
        <v>0</v>
      </c>
    </row>
    <row r="30" spans="1:18" ht="18.95" customHeight="1">
      <c r="A30" s="58">
        <v>23</v>
      </c>
      <c r="B30" s="40" t="s">
        <v>78</v>
      </c>
      <c r="C30" s="100" t="e">
        <f>#REF!</f>
        <v>#REF!</v>
      </c>
      <c r="D30" s="100" t="e">
        <f>#REF!</f>
        <v>#REF!</v>
      </c>
      <c r="E30" s="100" t="e">
        <f>#REF!</f>
        <v>#REF!</v>
      </c>
      <c r="F30" s="100" t="e">
        <f>#REF!</f>
        <v>#REF!</v>
      </c>
      <c r="G30" s="60">
        <v>68</v>
      </c>
      <c r="H30" s="60">
        <v>19.600000000000001</v>
      </c>
      <c r="I30" s="61">
        <v>0.2</v>
      </c>
      <c r="J30" s="62">
        <v>0</v>
      </c>
      <c r="K30" s="59" t="e">
        <f>#REF!</f>
        <v>#REF!</v>
      </c>
      <c r="L30" s="59" t="e">
        <f>#REF!</f>
        <v>#REF!</v>
      </c>
      <c r="M30" s="59" t="e">
        <f>#REF!</f>
        <v>#REF!</v>
      </c>
      <c r="N30" s="59" t="e">
        <f>#REF!</f>
        <v>#REF!</v>
      </c>
      <c r="O30" s="60">
        <v>845.2</v>
      </c>
      <c r="P30" s="60">
        <v>549</v>
      </c>
      <c r="Q30" s="61">
        <v>0.2</v>
      </c>
      <c r="R30" s="62">
        <v>0</v>
      </c>
    </row>
    <row r="31" spans="1:18" ht="18.95" customHeight="1">
      <c r="A31" s="58">
        <v>24</v>
      </c>
      <c r="B31" s="40" t="s">
        <v>79</v>
      </c>
      <c r="C31" s="100" t="e">
        <f>#REF!</f>
        <v>#REF!</v>
      </c>
      <c r="D31" s="100" t="e">
        <f>#REF!</f>
        <v>#REF!</v>
      </c>
      <c r="E31" s="100" t="e">
        <f>#REF!</f>
        <v>#REF!</v>
      </c>
      <c r="F31" s="100" t="e">
        <f>#REF!</f>
        <v>#REF!</v>
      </c>
      <c r="G31" s="60">
        <v>198.7</v>
      </c>
      <c r="H31" s="60">
        <v>73</v>
      </c>
      <c r="I31" s="61">
        <v>0.4</v>
      </c>
      <c r="J31" s="62">
        <v>0</v>
      </c>
      <c r="K31" s="59" t="e">
        <f>#REF!</f>
        <v>#REF!</v>
      </c>
      <c r="L31" s="59" t="e">
        <f>#REF!</f>
        <v>#REF!</v>
      </c>
      <c r="M31" s="59" t="e">
        <f>#REF!</f>
        <v>#REF!</v>
      </c>
      <c r="N31" s="59" t="e">
        <f>#REF!</f>
        <v>#REF!</v>
      </c>
      <c r="O31" s="60">
        <v>2193.9</v>
      </c>
      <c r="P31" s="60">
        <v>1120.7</v>
      </c>
      <c r="Q31" s="61">
        <v>0.1</v>
      </c>
      <c r="R31" s="62">
        <v>0</v>
      </c>
    </row>
    <row r="32" spans="1:18" ht="18.95" customHeight="1">
      <c r="A32" s="58">
        <v>25</v>
      </c>
      <c r="B32" s="40" t="s">
        <v>80</v>
      </c>
      <c r="C32" s="100" t="e">
        <f>#REF!</f>
        <v>#REF!</v>
      </c>
      <c r="D32" s="100" t="e">
        <f>#REF!</f>
        <v>#REF!</v>
      </c>
      <c r="E32" s="100" t="e">
        <f>#REF!</f>
        <v>#REF!</v>
      </c>
      <c r="F32" s="100" t="e">
        <f>#REF!</f>
        <v>#REF!</v>
      </c>
      <c r="G32" s="60">
        <v>12433</v>
      </c>
      <c r="H32" s="60">
        <v>5751</v>
      </c>
      <c r="I32" s="61">
        <v>0</v>
      </c>
      <c r="J32" s="62">
        <v>0</v>
      </c>
      <c r="K32" s="59" t="e">
        <f>#REF!</f>
        <v>#REF!</v>
      </c>
      <c r="L32" s="59" t="e">
        <f>#REF!</f>
        <v>#REF!</v>
      </c>
      <c r="M32" s="59" t="e">
        <f>#REF!</f>
        <v>#REF!</v>
      </c>
      <c r="N32" s="59" t="e">
        <f>#REF!</f>
        <v>#REF!</v>
      </c>
      <c r="O32" s="60">
        <v>4544.6000000000004</v>
      </c>
      <c r="P32" s="60">
        <v>2622.4</v>
      </c>
      <c r="Q32" s="61">
        <v>0</v>
      </c>
      <c r="R32" s="62">
        <v>0</v>
      </c>
    </row>
    <row r="33" spans="1:63" ht="18.95" customHeight="1">
      <c r="A33" s="58">
        <v>26</v>
      </c>
      <c r="B33" s="79" t="s">
        <v>81</v>
      </c>
      <c r="C33" s="100" t="e">
        <f>#REF!</f>
        <v>#REF!</v>
      </c>
      <c r="D33" s="100" t="e">
        <f>#REF!</f>
        <v>#REF!</v>
      </c>
      <c r="E33" s="100" t="e">
        <f>#REF!</f>
        <v>#REF!</v>
      </c>
      <c r="F33" s="100" t="e">
        <f>#REF!</f>
        <v>#REF!</v>
      </c>
      <c r="G33" s="60">
        <v>17770.099999999999</v>
      </c>
      <c r="H33" s="60">
        <v>8163</v>
      </c>
      <c r="I33" s="61">
        <v>0</v>
      </c>
      <c r="J33" s="62">
        <v>0</v>
      </c>
      <c r="K33" s="59" t="e">
        <f>#REF!</f>
        <v>#REF!</v>
      </c>
      <c r="L33" s="59" t="e">
        <f>#REF!</f>
        <v>#REF!</v>
      </c>
      <c r="M33" s="59" t="e">
        <f>#REF!</f>
        <v>#REF!</v>
      </c>
      <c r="N33" s="59" t="e">
        <f>#REF!</f>
        <v>#REF!</v>
      </c>
      <c r="O33" s="60">
        <v>15243.5</v>
      </c>
      <c r="P33" s="60">
        <v>8574</v>
      </c>
      <c r="Q33" s="61">
        <v>0</v>
      </c>
      <c r="R33" s="62">
        <v>0</v>
      </c>
    </row>
    <row r="34" spans="1:63" ht="18.95" customHeight="1">
      <c r="A34" s="58">
        <v>27</v>
      </c>
      <c r="B34" s="40" t="s">
        <v>82</v>
      </c>
      <c r="C34" s="100" t="e">
        <f>#REF!</f>
        <v>#REF!</v>
      </c>
      <c r="D34" s="100" t="e">
        <f>#REF!</f>
        <v>#REF!</v>
      </c>
      <c r="E34" s="100" t="e">
        <f>#REF!</f>
        <v>#REF!</v>
      </c>
      <c r="F34" s="100" t="e">
        <f>#REF!</f>
        <v>#REF!</v>
      </c>
      <c r="G34" s="60">
        <v>20183.3</v>
      </c>
      <c r="H34" s="60">
        <v>10126</v>
      </c>
      <c r="I34" s="61">
        <v>0</v>
      </c>
      <c r="J34" s="62">
        <v>0</v>
      </c>
      <c r="K34" s="59" t="e">
        <f>#REF!</f>
        <v>#REF!</v>
      </c>
      <c r="L34" s="59" t="e">
        <f>#REF!</f>
        <v>#REF!</v>
      </c>
      <c r="M34" s="59" t="e">
        <f>#REF!</f>
        <v>#REF!</v>
      </c>
      <c r="N34" s="59" t="e">
        <f>#REF!</f>
        <v>#REF!</v>
      </c>
      <c r="O34" s="60">
        <v>8837</v>
      </c>
      <c r="P34" s="60">
        <v>5139.3999999999996</v>
      </c>
      <c r="Q34" s="61">
        <v>0</v>
      </c>
      <c r="R34" s="62">
        <v>0</v>
      </c>
    </row>
    <row r="35" spans="1:63" ht="18.95" customHeight="1">
      <c r="A35" s="58">
        <v>28</v>
      </c>
      <c r="B35" s="40" t="s">
        <v>83</v>
      </c>
      <c r="C35" s="100" t="e">
        <f>#REF!</f>
        <v>#REF!</v>
      </c>
      <c r="D35" s="100" t="e">
        <f>#REF!</f>
        <v>#REF!</v>
      </c>
      <c r="E35" s="100" t="e">
        <f>#REF!</f>
        <v>#REF!</v>
      </c>
      <c r="F35" s="100" t="e">
        <f>#REF!</f>
        <v>#REF!</v>
      </c>
      <c r="G35" s="60">
        <v>33196.9</v>
      </c>
      <c r="H35" s="60">
        <v>14444.3</v>
      </c>
      <c r="I35" s="61">
        <v>0</v>
      </c>
      <c r="J35" s="62">
        <v>0</v>
      </c>
      <c r="K35" s="59" t="e">
        <f>#REF!</f>
        <v>#REF!</v>
      </c>
      <c r="L35" s="59" t="e">
        <f>#REF!</f>
        <v>#REF!</v>
      </c>
      <c r="M35" s="59" t="e">
        <f>#REF!</f>
        <v>#REF!</v>
      </c>
      <c r="N35" s="59" t="e">
        <f>#REF!</f>
        <v>#REF!</v>
      </c>
      <c r="O35" s="60">
        <v>17822.599999999999</v>
      </c>
      <c r="P35" s="60">
        <v>9205.7000000000007</v>
      </c>
      <c r="Q35" s="61">
        <v>214.6</v>
      </c>
      <c r="R35" s="62">
        <v>0</v>
      </c>
    </row>
    <row r="36" spans="1:63" ht="18.95" customHeight="1">
      <c r="A36" s="58">
        <v>29</v>
      </c>
      <c r="B36" s="40" t="s">
        <v>84</v>
      </c>
      <c r="C36" s="100" t="e">
        <f>#REF!</f>
        <v>#REF!</v>
      </c>
      <c r="D36" s="100" t="e">
        <f>#REF!</f>
        <v>#REF!</v>
      </c>
      <c r="E36" s="100" t="e">
        <f>#REF!</f>
        <v>#REF!</v>
      </c>
      <c r="F36" s="100" t="e">
        <f>#REF!</f>
        <v>#REF!</v>
      </c>
      <c r="G36" s="60">
        <v>606.20000000000005</v>
      </c>
      <c r="H36" s="60">
        <v>178.4</v>
      </c>
      <c r="I36" s="61">
        <v>0</v>
      </c>
      <c r="J36" s="62">
        <v>0</v>
      </c>
      <c r="K36" s="59" t="e">
        <f>#REF!</f>
        <v>#REF!</v>
      </c>
      <c r="L36" s="59" t="e">
        <f>#REF!</f>
        <v>#REF!</v>
      </c>
      <c r="M36" s="59" t="e">
        <f>#REF!</f>
        <v>#REF!</v>
      </c>
      <c r="N36" s="59" t="e">
        <f>#REF!</f>
        <v>#REF!</v>
      </c>
      <c r="O36" s="60">
        <v>557.20000000000005</v>
      </c>
      <c r="P36" s="60">
        <v>23.8</v>
      </c>
      <c r="Q36" s="61">
        <v>0</v>
      </c>
      <c r="R36" s="62">
        <v>0</v>
      </c>
    </row>
    <row r="37" spans="1:63" ht="18.95" customHeight="1">
      <c r="A37" s="58">
        <v>30</v>
      </c>
      <c r="B37" s="40" t="s">
        <v>85</v>
      </c>
      <c r="C37" s="100" t="e">
        <f>#REF!</f>
        <v>#REF!</v>
      </c>
      <c r="D37" s="100" t="e">
        <f>#REF!</f>
        <v>#REF!</v>
      </c>
      <c r="E37" s="100" t="e">
        <f>#REF!</f>
        <v>#REF!</v>
      </c>
      <c r="F37" s="100" t="e">
        <f>#REF!</f>
        <v>#REF!</v>
      </c>
      <c r="G37" s="60">
        <v>12952</v>
      </c>
      <c r="H37" s="60">
        <v>5996.8</v>
      </c>
      <c r="I37" s="61">
        <v>0.4</v>
      </c>
      <c r="J37" s="62">
        <v>0</v>
      </c>
      <c r="K37" s="59" t="e">
        <f>#REF!</f>
        <v>#REF!</v>
      </c>
      <c r="L37" s="59" t="e">
        <f>#REF!</f>
        <v>#REF!</v>
      </c>
      <c r="M37" s="59" t="e">
        <f>#REF!</f>
        <v>#REF!</v>
      </c>
      <c r="N37" s="59" t="e">
        <f>#REF!</f>
        <v>#REF!</v>
      </c>
      <c r="O37" s="60">
        <v>23654.5</v>
      </c>
      <c r="P37" s="60">
        <v>13833.3</v>
      </c>
      <c r="Q37" s="61">
        <v>0.4</v>
      </c>
      <c r="R37" s="62">
        <v>0</v>
      </c>
    </row>
    <row r="38" spans="1:63" ht="18.95" customHeight="1">
      <c r="A38" s="58">
        <v>31</v>
      </c>
      <c r="B38" s="40" t="s">
        <v>86</v>
      </c>
      <c r="C38" s="100" t="e">
        <f>#REF!</f>
        <v>#REF!</v>
      </c>
      <c r="D38" s="100" t="e">
        <f>#REF!</f>
        <v>#REF!</v>
      </c>
      <c r="E38" s="100" t="e">
        <f>#REF!</f>
        <v>#REF!</v>
      </c>
      <c r="F38" s="100" t="e">
        <f>#REF!</f>
        <v>#REF!</v>
      </c>
      <c r="G38" s="60">
        <v>13250</v>
      </c>
      <c r="H38" s="60">
        <v>3936.4</v>
      </c>
      <c r="I38" s="63">
        <v>0</v>
      </c>
      <c r="J38" s="62">
        <v>0</v>
      </c>
      <c r="K38" s="59" t="e">
        <f>#REF!</f>
        <v>#REF!</v>
      </c>
      <c r="L38" s="59" t="e">
        <f>#REF!</f>
        <v>#REF!</v>
      </c>
      <c r="M38" s="59" t="e">
        <f>#REF!</f>
        <v>#REF!</v>
      </c>
      <c r="N38" s="59" t="e">
        <f>#REF!</f>
        <v>#REF!</v>
      </c>
      <c r="O38" s="60">
        <v>18250</v>
      </c>
      <c r="P38" s="60">
        <v>4520</v>
      </c>
      <c r="Q38" s="63">
        <v>0</v>
      </c>
      <c r="R38" s="62">
        <v>0</v>
      </c>
    </row>
    <row r="39" spans="1:63" ht="18.95" customHeight="1">
      <c r="A39" s="58">
        <v>32</v>
      </c>
      <c r="B39" s="40" t="s">
        <v>87</v>
      </c>
      <c r="C39" s="100" t="e">
        <f>#REF!</f>
        <v>#REF!</v>
      </c>
      <c r="D39" s="100" t="e">
        <f>#REF!</f>
        <v>#REF!</v>
      </c>
      <c r="E39" s="100" t="e">
        <f>#REF!</f>
        <v>#REF!</v>
      </c>
      <c r="F39" s="100" t="e">
        <f>#REF!</f>
        <v>#REF!</v>
      </c>
      <c r="G39" s="60">
        <v>6590.8</v>
      </c>
      <c r="H39" s="60">
        <v>2442.1999999999998</v>
      </c>
      <c r="I39" s="63">
        <v>0</v>
      </c>
      <c r="J39" s="62">
        <v>0</v>
      </c>
      <c r="K39" s="59" t="e">
        <f>#REF!</f>
        <v>#REF!</v>
      </c>
      <c r="L39" s="59" t="e">
        <f>#REF!</f>
        <v>#REF!</v>
      </c>
      <c r="M39" s="59" t="e">
        <f>#REF!</f>
        <v>#REF!</v>
      </c>
      <c r="N39" s="59" t="e">
        <f>#REF!</f>
        <v>#REF!</v>
      </c>
      <c r="O39" s="60">
        <v>8834</v>
      </c>
      <c r="P39" s="60">
        <v>5112.3999999999996</v>
      </c>
      <c r="Q39" s="63">
        <v>0</v>
      </c>
      <c r="R39" s="62">
        <v>0</v>
      </c>
    </row>
    <row r="40" spans="1:63" ht="18.95" customHeight="1">
      <c r="A40" s="58">
        <v>33</v>
      </c>
      <c r="B40" s="40" t="s">
        <v>88</v>
      </c>
      <c r="C40" s="100" t="e">
        <f>#REF!</f>
        <v>#REF!</v>
      </c>
      <c r="D40" s="100" t="e">
        <f>#REF!</f>
        <v>#REF!</v>
      </c>
      <c r="E40" s="100" t="e">
        <f>#REF!</f>
        <v>#REF!</v>
      </c>
      <c r="F40" s="100" t="e">
        <f>#REF!</f>
        <v>#REF!</v>
      </c>
      <c r="G40" s="60">
        <v>2231.8000000000002</v>
      </c>
      <c r="H40" s="60">
        <v>857.4</v>
      </c>
      <c r="I40" s="63">
        <v>0</v>
      </c>
      <c r="J40" s="62">
        <v>0</v>
      </c>
      <c r="K40" s="59" t="e">
        <f>#REF!</f>
        <v>#REF!</v>
      </c>
      <c r="L40" s="59" t="e">
        <f>#REF!</f>
        <v>#REF!</v>
      </c>
      <c r="M40" s="59" t="e">
        <f>#REF!</f>
        <v>#REF!</v>
      </c>
      <c r="N40" s="59" t="e">
        <f>#REF!</f>
        <v>#REF!</v>
      </c>
      <c r="O40" s="60">
        <v>10588.6</v>
      </c>
      <c r="P40" s="60">
        <v>5700</v>
      </c>
      <c r="Q40" s="63">
        <v>0</v>
      </c>
      <c r="R40" s="62">
        <v>0</v>
      </c>
    </row>
    <row r="41" spans="1:63" ht="18.95" customHeight="1">
      <c r="A41" s="58">
        <v>34</v>
      </c>
      <c r="B41" s="40" t="s">
        <v>89</v>
      </c>
      <c r="C41" s="100" t="e">
        <f>#REF!</f>
        <v>#REF!</v>
      </c>
      <c r="D41" s="100" t="e">
        <f>#REF!</f>
        <v>#REF!</v>
      </c>
      <c r="E41" s="100" t="e">
        <f>#REF!</f>
        <v>#REF!</v>
      </c>
      <c r="F41" s="100" t="e">
        <f>#REF!</f>
        <v>#REF!</v>
      </c>
      <c r="G41" s="60">
        <v>630.29999999999995</v>
      </c>
      <c r="H41" s="60">
        <v>254</v>
      </c>
      <c r="I41" s="63">
        <v>0</v>
      </c>
      <c r="J41" s="62">
        <v>0</v>
      </c>
      <c r="K41" s="59" t="e">
        <f>#REF!</f>
        <v>#REF!</v>
      </c>
      <c r="L41" s="59" t="e">
        <f>#REF!</f>
        <v>#REF!</v>
      </c>
      <c r="M41" s="59" t="e">
        <f>#REF!</f>
        <v>#REF!</v>
      </c>
      <c r="N41" s="59" t="e">
        <f>#REF!</f>
        <v>#REF!</v>
      </c>
      <c r="O41" s="60">
        <v>3415.8</v>
      </c>
      <c r="P41" s="60">
        <v>1838.9</v>
      </c>
      <c r="Q41" s="63">
        <v>0</v>
      </c>
      <c r="R41" s="62">
        <v>0</v>
      </c>
    </row>
    <row r="42" spans="1:63" ht="18.95" customHeight="1">
      <c r="A42" s="58">
        <v>35</v>
      </c>
      <c r="B42" s="41" t="s">
        <v>90</v>
      </c>
      <c r="C42" s="100" t="e">
        <f>#REF!</f>
        <v>#REF!</v>
      </c>
      <c r="D42" s="100" t="e">
        <f>#REF!</f>
        <v>#REF!</v>
      </c>
      <c r="E42" s="100" t="e">
        <f>#REF!</f>
        <v>#REF!</v>
      </c>
      <c r="F42" s="100" t="e">
        <f>#REF!</f>
        <v>#REF!</v>
      </c>
      <c r="G42" s="60">
        <f>274.3+535.1</f>
        <v>809.40000000000009</v>
      </c>
      <c r="H42" s="60">
        <v>270</v>
      </c>
      <c r="I42" s="63">
        <v>0</v>
      </c>
      <c r="J42" s="62">
        <v>0</v>
      </c>
      <c r="K42" s="59" t="e">
        <f>#REF!</f>
        <v>#REF!</v>
      </c>
      <c r="L42" s="59" t="e">
        <f>#REF!</f>
        <v>#REF!</v>
      </c>
      <c r="M42" s="59" t="e">
        <f>#REF!</f>
        <v>#REF!</v>
      </c>
      <c r="N42" s="59" t="e">
        <f>#REF!</f>
        <v>#REF!</v>
      </c>
      <c r="O42" s="60">
        <v>1934.1</v>
      </c>
      <c r="P42" s="60">
        <v>1688.2</v>
      </c>
      <c r="Q42" s="63">
        <v>105.9</v>
      </c>
      <c r="R42" s="62">
        <v>0</v>
      </c>
    </row>
    <row r="43" spans="1:63" ht="18.95" customHeight="1">
      <c r="A43" s="58">
        <v>36</v>
      </c>
      <c r="B43" s="41" t="s">
        <v>91</v>
      </c>
      <c r="C43" s="100" t="e">
        <f>#REF!</f>
        <v>#REF!</v>
      </c>
      <c r="D43" s="100" t="e">
        <f>#REF!</f>
        <v>#REF!</v>
      </c>
      <c r="E43" s="100" t="e">
        <f>#REF!</f>
        <v>#REF!</v>
      </c>
      <c r="F43" s="100" t="e">
        <f>#REF!</f>
        <v>#REF!</v>
      </c>
      <c r="G43" s="60">
        <f>5127.7+16943.7</f>
        <v>22071.4</v>
      </c>
      <c r="H43" s="60">
        <f>6568+1074.7</f>
        <v>7642.7</v>
      </c>
      <c r="I43" s="63">
        <v>888.2</v>
      </c>
      <c r="J43" s="62">
        <v>0</v>
      </c>
      <c r="K43" s="59" t="e">
        <f>#REF!</f>
        <v>#REF!</v>
      </c>
      <c r="L43" s="59" t="e">
        <f>#REF!</f>
        <v>#REF!</v>
      </c>
      <c r="M43" s="59" t="e">
        <f>#REF!</f>
        <v>#REF!</v>
      </c>
      <c r="N43" s="59" t="e">
        <f>#REF!</f>
        <v>#REF!</v>
      </c>
      <c r="O43" s="60">
        <v>150101.20000000001</v>
      </c>
      <c r="P43" s="60">
        <f>836.8+78604.5</f>
        <v>79441.3</v>
      </c>
      <c r="Q43" s="63">
        <v>1472.1</v>
      </c>
      <c r="R43" s="62">
        <v>0</v>
      </c>
    </row>
    <row r="44" spans="1:63" ht="18.95" customHeight="1">
      <c r="A44" s="58">
        <v>37</v>
      </c>
      <c r="B44" s="41" t="s">
        <v>92</v>
      </c>
      <c r="C44" s="100" t="e">
        <f>#REF!</f>
        <v>#REF!</v>
      </c>
      <c r="D44" s="100" t="e">
        <f>#REF!</f>
        <v>#REF!</v>
      </c>
      <c r="E44" s="100" t="e">
        <f>#REF!</f>
        <v>#REF!</v>
      </c>
      <c r="F44" s="100" t="e">
        <f>#REF!</f>
        <v>#REF!</v>
      </c>
      <c r="G44" s="60">
        <f>224.8+1387.7</f>
        <v>1612.5</v>
      </c>
      <c r="H44" s="60">
        <v>551.4</v>
      </c>
      <c r="I44" s="63">
        <v>0</v>
      </c>
      <c r="J44" s="62">
        <v>0</v>
      </c>
      <c r="K44" s="59" t="e">
        <f>#REF!</f>
        <v>#REF!</v>
      </c>
      <c r="L44" s="59" t="e">
        <f>#REF!</f>
        <v>#REF!</v>
      </c>
      <c r="M44" s="59" t="e">
        <f>#REF!</f>
        <v>#REF!</v>
      </c>
      <c r="N44" s="59" t="e">
        <f>#REF!</f>
        <v>#REF!</v>
      </c>
      <c r="O44" s="60">
        <v>4288.8</v>
      </c>
      <c r="P44" s="60">
        <v>2931.1</v>
      </c>
      <c r="Q44" s="63">
        <v>0</v>
      </c>
      <c r="R44" s="62">
        <v>0</v>
      </c>
    </row>
    <row r="45" spans="1:63" ht="18.95" customHeight="1">
      <c r="A45" s="58">
        <v>38</v>
      </c>
      <c r="B45" s="41" t="s">
        <v>93</v>
      </c>
      <c r="C45" s="100" t="e">
        <f>#REF!</f>
        <v>#REF!</v>
      </c>
      <c r="D45" s="100" t="e">
        <f>#REF!</f>
        <v>#REF!</v>
      </c>
      <c r="E45" s="100" t="e">
        <f>#REF!</f>
        <v>#REF!</v>
      </c>
      <c r="F45" s="100" t="e">
        <f>#REF!</f>
        <v>#REF!</v>
      </c>
      <c r="G45" s="60">
        <f>173.2+3853.5</f>
        <v>4026.7</v>
      </c>
      <c r="H45" s="60">
        <v>1709.2</v>
      </c>
      <c r="I45" s="63">
        <v>0.3</v>
      </c>
      <c r="J45" s="62">
        <v>0</v>
      </c>
      <c r="K45" s="59" t="e">
        <f>#REF!</f>
        <v>#REF!</v>
      </c>
      <c r="L45" s="59" t="e">
        <f>#REF!</f>
        <v>#REF!</v>
      </c>
      <c r="M45" s="59" t="e">
        <f>#REF!</f>
        <v>#REF!</v>
      </c>
      <c r="N45" s="59" t="e">
        <f>#REF!</f>
        <v>#REF!</v>
      </c>
      <c r="O45" s="60">
        <v>2337.4</v>
      </c>
      <c r="P45" s="60">
        <v>3395.8</v>
      </c>
      <c r="Q45" s="63">
        <v>40.1</v>
      </c>
      <c r="R45" s="62">
        <v>0</v>
      </c>
    </row>
    <row r="46" spans="1:63" ht="18.95" customHeight="1">
      <c r="A46" s="58">
        <v>39</v>
      </c>
      <c r="B46" s="41" t="s">
        <v>94</v>
      </c>
      <c r="C46" s="100" t="e">
        <f>#REF!</f>
        <v>#REF!</v>
      </c>
      <c r="D46" s="100" t="e">
        <f>#REF!</f>
        <v>#REF!</v>
      </c>
      <c r="E46" s="100" t="e">
        <f>#REF!</f>
        <v>#REF!</v>
      </c>
      <c r="F46" s="100" t="e">
        <f>#REF!</f>
        <v>#REF!</v>
      </c>
      <c r="G46" s="60">
        <f>73.5+30.4</f>
        <v>103.9</v>
      </c>
      <c r="H46" s="60">
        <v>29</v>
      </c>
      <c r="I46" s="63">
        <v>0</v>
      </c>
      <c r="J46" s="62">
        <v>0</v>
      </c>
      <c r="K46" s="59" t="e">
        <f>#REF!</f>
        <v>#REF!</v>
      </c>
      <c r="L46" s="59" t="e">
        <f>#REF!</f>
        <v>#REF!</v>
      </c>
      <c r="M46" s="59" t="e">
        <f>#REF!</f>
        <v>#REF!</v>
      </c>
      <c r="N46" s="59" t="e">
        <f>#REF!</f>
        <v>#REF!</v>
      </c>
      <c r="O46" s="60">
        <f>122.4</f>
        <v>122.4</v>
      </c>
      <c r="P46" s="60">
        <v>72.400000000000006</v>
      </c>
      <c r="Q46" s="60">
        <v>0</v>
      </c>
      <c r="R46" s="60">
        <v>0</v>
      </c>
    </row>
    <row r="47" spans="1:63" s="96" customFormat="1" ht="18.95" customHeight="1">
      <c r="A47" s="58">
        <v>40</v>
      </c>
      <c r="B47" s="41" t="s">
        <v>95</v>
      </c>
      <c r="C47" s="100" t="e">
        <f>#REF!</f>
        <v>#REF!</v>
      </c>
      <c r="D47" s="100" t="e">
        <f>#REF!</f>
        <v>#REF!</v>
      </c>
      <c r="E47" s="100" t="e">
        <f>#REF!</f>
        <v>#REF!</v>
      </c>
      <c r="F47" s="100" t="e">
        <f>#REF!</f>
        <v>#REF!</v>
      </c>
      <c r="G47" s="60">
        <v>802.7</v>
      </c>
      <c r="H47" s="60">
        <v>221.8</v>
      </c>
      <c r="I47" s="63">
        <v>0</v>
      </c>
      <c r="J47" s="60">
        <v>0</v>
      </c>
      <c r="K47" s="59" t="e">
        <f>#REF!</f>
        <v>#REF!</v>
      </c>
      <c r="L47" s="59" t="e">
        <f>#REF!</f>
        <v>#REF!</v>
      </c>
      <c r="M47" s="59" t="e">
        <f>#REF!</f>
        <v>#REF!</v>
      </c>
      <c r="N47" s="59" t="e">
        <f>#REF!</f>
        <v>#REF!</v>
      </c>
      <c r="O47" s="60">
        <v>5603.6</v>
      </c>
      <c r="P47" s="60">
        <v>4382.8999999999996</v>
      </c>
      <c r="Q47" s="60">
        <v>7</v>
      </c>
      <c r="R47" s="60">
        <v>0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</row>
    <row r="48" spans="1:63" s="96" customFormat="1" ht="18.95" customHeight="1">
      <c r="A48" s="58">
        <v>41</v>
      </c>
      <c r="B48" s="41" t="s">
        <v>96</v>
      </c>
      <c r="C48" s="100">
        <f>[1]Ekamut!O50</f>
        <v>273.60000000000002</v>
      </c>
      <c r="D48" s="100">
        <f>[1]Ekamut!P50</f>
        <v>22.8</v>
      </c>
      <c r="E48" s="100">
        <f>[1]Ekamut!Q50</f>
        <v>0</v>
      </c>
      <c r="F48" s="100">
        <f>[1]Ekamut!S50</f>
        <v>0</v>
      </c>
      <c r="G48" s="60">
        <v>47.8</v>
      </c>
      <c r="H48" s="60">
        <v>23.5</v>
      </c>
      <c r="I48" s="63">
        <v>0</v>
      </c>
      <c r="J48" s="60">
        <v>0</v>
      </c>
      <c r="K48" s="59">
        <f>[1]Ekamut!Y50</f>
        <v>410</v>
      </c>
      <c r="L48" s="59">
        <f>[1]Ekamut!Z50</f>
        <v>34.166666666666664</v>
      </c>
      <c r="M48" s="59">
        <f>[1]Ekamut!AA50</f>
        <v>0</v>
      </c>
      <c r="N48" s="59">
        <f>[1]Ekamut!AC50</f>
        <v>0</v>
      </c>
      <c r="O48" s="60">
        <v>981</v>
      </c>
      <c r="P48" s="60">
        <v>688.3</v>
      </c>
      <c r="Q48" s="60">
        <v>273.39999999999998</v>
      </c>
      <c r="R48" s="60">
        <v>0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</row>
    <row r="49" spans="1:18" ht="18.95" customHeight="1">
      <c r="A49" s="58">
        <v>42</v>
      </c>
      <c r="B49" s="41" t="s">
        <v>97</v>
      </c>
      <c r="C49" s="100" t="e">
        <f>#REF!</f>
        <v>#REF!</v>
      </c>
      <c r="D49" s="100" t="e">
        <f>#REF!</f>
        <v>#REF!</v>
      </c>
      <c r="E49" s="100" t="e">
        <f>#REF!</f>
        <v>#REF!</v>
      </c>
      <c r="F49" s="100" t="e">
        <f>#REF!</f>
        <v>#REF!</v>
      </c>
      <c r="G49" s="60">
        <v>264</v>
      </c>
      <c r="H49" s="60">
        <v>72.3</v>
      </c>
      <c r="I49" s="63">
        <v>0</v>
      </c>
      <c r="J49" s="62">
        <v>0</v>
      </c>
      <c r="K49" s="59" t="e">
        <f>#REF!</f>
        <v>#REF!</v>
      </c>
      <c r="L49" s="59" t="e">
        <f>#REF!</f>
        <v>#REF!</v>
      </c>
      <c r="M49" s="59" t="e">
        <f>#REF!</f>
        <v>#REF!</v>
      </c>
      <c r="N49" s="59" t="e">
        <f>#REF!</f>
        <v>#REF!</v>
      </c>
      <c r="O49" s="60">
        <v>362.2</v>
      </c>
      <c r="P49" s="60">
        <v>643.4</v>
      </c>
      <c r="Q49" s="60">
        <v>4.4000000000000004</v>
      </c>
      <c r="R49" s="60">
        <v>0</v>
      </c>
    </row>
    <row r="50" spans="1:18" ht="18.95" customHeight="1">
      <c r="A50" s="58">
        <v>43</v>
      </c>
      <c r="B50" s="41" t="s">
        <v>98</v>
      </c>
      <c r="C50" s="100" t="e">
        <f>#REF!</f>
        <v>#REF!</v>
      </c>
      <c r="D50" s="100" t="e">
        <f>#REF!</f>
        <v>#REF!</v>
      </c>
      <c r="E50" s="100" t="e">
        <f>#REF!</f>
        <v>#REF!</v>
      </c>
      <c r="F50" s="100" t="e">
        <f>#REF!</f>
        <v>#REF!</v>
      </c>
      <c r="G50" s="60">
        <v>983.6</v>
      </c>
      <c r="H50" s="60">
        <v>448.3</v>
      </c>
      <c r="I50" s="63">
        <v>51.3</v>
      </c>
      <c r="J50" s="62">
        <v>0</v>
      </c>
      <c r="K50" s="59" t="e">
        <f>#REF!</f>
        <v>#REF!</v>
      </c>
      <c r="L50" s="59" t="e">
        <f>#REF!</f>
        <v>#REF!</v>
      </c>
      <c r="M50" s="59" t="e">
        <f>#REF!</f>
        <v>#REF!</v>
      </c>
      <c r="N50" s="59" t="e">
        <f>#REF!</f>
        <v>#REF!</v>
      </c>
      <c r="O50" s="60">
        <v>2055.3000000000002</v>
      </c>
      <c r="P50" s="60">
        <v>1442.6</v>
      </c>
      <c r="Q50" s="60">
        <v>45</v>
      </c>
      <c r="R50" s="60">
        <v>0</v>
      </c>
    </row>
    <row r="51" spans="1:18" ht="18.95" customHeight="1">
      <c r="A51" s="58">
        <v>44</v>
      </c>
      <c r="B51" s="41" t="s">
        <v>99</v>
      </c>
      <c r="C51" s="100" t="e">
        <f>#REF!</f>
        <v>#REF!</v>
      </c>
      <c r="D51" s="100" t="e">
        <f>#REF!</f>
        <v>#REF!</v>
      </c>
      <c r="E51" s="100" t="e">
        <f>#REF!</f>
        <v>#REF!</v>
      </c>
      <c r="F51" s="100" t="e">
        <f>#REF!</f>
        <v>#REF!</v>
      </c>
      <c r="G51" s="60">
        <f>62.8+1610</f>
        <v>1672.8</v>
      </c>
      <c r="H51" s="60">
        <v>560.70000000000005</v>
      </c>
      <c r="I51" s="63">
        <v>0</v>
      </c>
      <c r="J51" s="62">
        <v>0</v>
      </c>
      <c r="K51" s="59" t="e">
        <f>#REF!</f>
        <v>#REF!</v>
      </c>
      <c r="L51" s="59" t="e">
        <f>#REF!</f>
        <v>#REF!</v>
      </c>
      <c r="M51" s="59" t="e">
        <f>#REF!</f>
        <v>#REF!</v>
      </c>
      <c r="N51" s="59" t="e">
        <f>#REF!</f>
        <v>#REF!</v>
      </c>
      <c r="O51" s="60">
        <v>1827.9</v>
      </c>
      <c r="P51" s="60">
        <v>1181.2</v>
      </c>
      <c r="Q51" s="63">
        <v>0</v>
      </c>
      <c r="R51" s="62">
        <v>0</v>
      </c>
    </row>
    <row r="52" spans="1:18" ht="18.95" customHeight="1">
      <c r="A52" s="58">
        <v>45</v>
      </c>
      <c r="B52" s="41" t="s">
        <v>100</v>
      </c>
      <c r="C52" s="100" t="e">
        <f>#REF!</f>
        <v>#REF!</v>
      </c>
      <c r="D52" s="100" t="e">
        <f>#REF!</f>
        <v>#REF!</v>
      </c>
      <c r="E52" s="100" t="e">
        <f>#REF!</f>
        <v>#REF!</v>
      </c>
      <c r="F52" s="100" t="e">
        <f>#REF!</f>
        <v>#REF!</v>
      </c>
      <c r="G52" s="60">
        <f>86+2084.5</f>
        <v>2170.5</v>
      </c>
      <c r="H52" s="60">
        <v>782.3</v>
      </c>
      <c r="I52" s="63">
        <v>0</v>
      </c>
      <c r="J52" s="62">
        <v>0</v>
      </c>
      <c r="K52" s="59" t="e">
        <f>#REF!</f>
        <v>#REF!</v>
      </c>
      <c r="L52" s="59" t="e">
        <f>#REF!</f>
        <v>#REF!</v>
      </c>
      <c r="M52" s="59" t="e">
        <f>#REF!</f>
        <v>#REF!</v>
      </c>
      <c r="N52" s="59" t="e">
        <f>#REF!</f>
        <v>#REF!</v>
      </c>
      <c r="O52" s="60">
        <v>3617.5</v>
      </c>
      <c r="P52" s="60">
        <v>2081.4</v>
      </c>
      <c r="Q52" s="63">
        <v>0.2</v>
      </c>
      <c r="R52" s="62">
        <v>0</v>
      </c>
    </row>
    <row r="53" spans="1:18" ht="18.95" customHeight="1">
      <c r="A53" s="58">
        <v>46</v>
      </c>
      <c r="B53" s="41" t="s">
        <v>101</v>
      </c>
      <c r="C53" s="100" t="e">
        <f>#REF!</f>
        <v>#REF!</v>
      </c>
      <c r="D53" s="100" t="e">
        <f>#REF!</f>
        <v>#REF!</v>
      </c>
      <c r="E53" s="100" t="e">
        <f>#REF!</f>
        <v>#REF!</v>
      </c>
      <c r="F53" s="100" t="e">
        <f>#REF!</f>
        <v>#REF!</v>
      </c>
      <c r="G53" s="60">
        <f>1.5+883.6</f>
        <v>885.1</v>
      </c>
      <c r="H53" s="60">
        <v>418.4</v>
      </c>
      <c r="I53" s="63">
        <v>86.4</v>
      </c>
      <c r="J53" s="62">
        <v>0</v>
      </c>
      <c r="K53" s="59" t="e">
        <f>#REF!</f>
        <v>#REF!</v>
      </c>
      <c r="L53" s="59" t="e">
        <f>#REF!</f>
        <v>#REF!</v>
      </c>
      <c r="M53" s="59" t="e">
        <f>#REF!</f>
        <v>#REF!</v>
      </c>
      <c r="N53" s="59" t="e">
        <f>#REF!</f>
        <v>#REF!</v>
      </c>
      <c r="O53" s="60">
        <v>318.8</v>
      </c>
      <c r="P53" s="60">
        <v>279.3</v>
      </c>
      <c r="Q53" s="63">
        <v>13.5</v>
      </c>
      <c r="R53" s="62">
        <v>0</v>
      </c>
    </row>
    <row r="54" spans="1:18" ht="18.95" customHeight="1">
      <c r="A54" s="58">
        <v>47</v>
      </c>
      <c r="B54" s="41" t="s">
        <v>102</v>
      </c>
      <c r="C54" s="100" t="e">
        <f>#REF!</f>
        <v>#REF!</v>
      </c>
      <c r="D54" s="100" t="e">
        <f>#REF!</f>
        <v>#REF!</v>
      </c>
      <c r="E54" s="100" t="e">
        <f>#REF!</f>
        <v>#REF!</v>
      </c>
      <c r="F54" s="100" t="e">
        <f>#REF!</f>
        <v>#REF!</v>
      </c>
      <c r="G54" s="60">
        <f>11.3+2548.6</f>
        <v>2559.9</v>
      </c>
      <c r="H54" s="60">
        <v>986.4</v>
      </c>
      <c r="I54" s="63">
        <v>180.4</v>
      </c>
      <c r="J54" s="62">
        <v>0</v>
      </c>
      <c r="K54" s="59" t="e">
        <f>#REF!</f>
        <v>#REF!</v>
      </c>
      <c r="L54" s="59" t="e">
        <f>#REF!</f>
        <v>#REF!</v>
      </c>
      <c r="M54" s="59" t="e">
        <f>#REF!</f>
        <v>#REF!</v>
      </c>
      <c r="N54" s="59" t="e">
        <f>#REF!</f>
        <v>#REF!</v>
      </c>
      <c r="O54" s="60">
        <v>562.29999999999995</v>
      </c>
      <c r="P54" s="60">
        <v>340.7</v>
      </c>
      <c r="Q54" s="63">
        <v>56</v>
      </c>
      <c r="R54" s="62">
        <v>0</v>
      </c>
    </row>
    <row r="55" spans="1:18" ht="18.95" customHeight="1">
      <c r="A55" s="58">
        <v>48</v>
      </c>
      <c r="B55" s="41" t="s">
        <v>103</v>
      </c>
      <c r="C55" s="100" t="e">
        <f>#REF!</f>
        <v>#REF!</v>
      </c>
      <c r="D55" s="100" t="e">
        <f>#REF!</f>
        <v>#REF!</v>
      </c>
      <c r="E55" s="100" t="e">
        <f>#REF!</f>
        <v>#REF!</v>
      </c>
      <c r="F55" s="100" t="e">
        <f>#REF!</f>
        <v>#REF!</v>
      </c>
      <c r="G55" s="60">
        <f>43.3+1064</f>
        <v>1107.3</v>
      </c>
      <c r="H55" s="60">
        <v>731.1</v>
      </c>
      <c r="I55" s="63">
        <v>0.8</v>
      </c>
      <c r="J55" s="62">
        <v>0</v>
      </c>
      <c r="K55" s="59" t="e">
        <f>#REF!</f>
        <v>#REF!</v>
      </c>
      <c r="L55" s="59" t="e">
        <f>#REF!</f>
        <v>#REF!</v>
      </c>
      <c r="M55" s="59" t="e">
        <f>#REF!</f>
        <v>#REF!</v>
      </c>
      <c r="N55" s="59" t="e">
        <f>#REF!</f>
        <v>#REF!</v>
      </c>
      <c r="O55" s="60">
        <v>3276.8</v>
      </c>
      <c r="P55" s="60">
        <v>731.1</v>
      </c>
      <c r="Q55" s="63">
        <v>52.2</v>
      </c>
      <c r="R55" s="62">
        <v>0</v>
      </c>
    </row>
    <row r="56" spans="1:18" ht="18.95" customHeight="1">
      <c r="A56" s="58">
        <v>49</v>
      </c>
      <c r="B56" s="43" t="s">
        <v>104</v>
      </c>
      <c r="C56" s="100" t="e">
        <f>#REF!</f>
        <v>#REF!</v>
      </c>
      <c r="D56" s="100" t="e">
        <f>#REF!</f>
        <v>#REF!</v>
      </c>
      <c r="E56" s="100" t="e">
        <f>#REF!</f>
        <v>#REF!</v>
      </c>
      <c r="F56" s="100" t="e">
        <f>#REF!</f>
        <v>#REF!</v>
      </c>
      <c r="G56" s="60">
        <f>299.5+1049.6</f>
        <v>1349.1</v>
      </c>
      <c r="H56" s="60">
        <v>549.6</v>
      </c>
      <c r="I56" s="63">
        <v>0.1</v>
      </c>
      <c r="J56" s="62">
        <v>0</v>
      </c>
      <c r="K56" s="59" t="e">
        <f>#REF!</f>
        <v>#REF!</v>
      </c>
      <c r="L56" s="59" t="e">
        <f>#REF!</f>
        <v>#REF!</v>
      </c>
      <c r="M56" s="59" t="e">
        <f>#REF!</f>
        <v>#REF!</v>
      </c>
      <c r="N56" s="59" t="e">
        <f>#REF!</f>
        <v>#REF!</v>
      </c>
      <c r="O56" s="60">
        <v>1925.5</v>
      </c>
      <c r="P56" s="60">
        <v>1222.8</v>
      </c>
      <c r="Q56" s="63">
        <v>0.1</v>
      </c>
      <c r="R56" s="62">
        <v>0</v>
      </c>
    </row>
    <row r="57" spans="1:18" ht="18.95" customHeight="1">
      <c r="A57" s="58">
        <v>50</v>
      </c>
      <c r="B57" s="43" t="s">
        <v>105</v>
      </c>
      <c r="C57" s="100" t="e">
        <f>#REF!</f>
        <v>#REF!</v>
      </c>
      <c r="D57" s="100" t="e">
        <f>#REF!</f>
        <v>#REF!</v>
      </c>
      <c r="E57" s="100">
        <f>[1]Ekamut!Q59</f>
        <v>0</v>
      </c>
      <c r="F57" s="100">
        <f>[1]Ekamut!S59</f>
        <v>0</v>
      </c>
      <c r="G57" s="60">
        <v>418.9</v>
      </c>
      <c r="H57" s="60">
        <v>199.7</v>
      </c>
      <c r="I57" s="63">
        <v>0</v>
      </c>
      <c r="J57" s="62">
        <v>0</v>
      </c>
      <c r="K57" s="59">
        <f>[1]Ekamut!Y59</f>
        <v>5800</v>
      </c>
      <c r="L57" s="59">
        <f>[1]Ekamut!Z59</f>
        <v>483.33333333333331</v>
      </c>
      <c r="M57" s="59">
        <f>[1]Ekamut!AA59</f>
        <v>0</v>
      </c>
      <c r="N57" s="59">
        <f>[1]Ekamut!AC59</f>
        <v>0</v>
      </c>
      <c r="O57" s="60">
        <v>1600</v>
      </c>
      <c r="P57" s="60">
        <v>1228.5</v>
      </c>
      <c r="Q57" s="63">
        <v>0</v>
      </c>
      <c r="R57" s="62">
        <v>0</v>
      </c>
    </row>
    <row r="58" spans="1:18" ht="18.95" customHeight="1">
      <c r="A58" s="58">
        <v>51</v>
      </c>
      <c r="B58" s="43" t="s">
        <v>106</v>
      </c>
      <c r="C58" s="100" t="e">
        <f>#REF!</f>
        <v>#REF!</v>
      </c>
      <c r="D58" s="100" t="e">
        <f>#REF!</f>
        <v>#REF!</v>
      </c>
      <c r="E58" s="100" t="e">
        <f>#REF!</f>
        <v>#REF!</v>
      </c>
      <c r="F58" s="100" t="e">
        <f>#REF!</f>
        <v>#REF!</v>
      </c>
      <c r="G58" s="60">
        <f>59+153.1</f>
        <v>212.1</v>
      </c>
      <c r="H58" s="60">
        <v>68.599999999999994</v>
      </c>
      <c r="I58" s="63">
        <v>0</v>
      </c>
      <c r="J58" s="62">
        <v>0</v>
      </c>
      <c r="K58" s="59" t="e">
        <f>#REF!</f>
        <v>#REF!</v>
      </c>
      <c r="L58" s="59" t="e">
        <f>#REF!</f>
        <v>#REF!</v>
      </c>
      <c r="M58" s="59" t="e">
        <f>#REF!</f>
        <v>#REF!</v>
      </c>
      <c r="N58" s="59" t="e">
        <f>#REF!</f>
        <v>#REF!</v>
      </c>
      <c r="O58" s="60">
        <v>3186.6</v>
      </c>
      <c r="P58" s="60">
        <v>2181.3000000000002</v>
      </c>
      <c r="Q58" s="63">
        <v>0</v>
      </c>
      <c r="R58" s="62">
        <v>0</v>
      </c>
    </row>
    <row r="59" spans="1:18" ht="18.95" customHeight="1">
      <c r="A59" s="58">
        <v>52</v>
      </c>
      <c r="B59" s="43" t="s">
        <v>107</v>
      </c>
      <c r="C59" s="100" t="e">
        <f>#REF!</f>
        <v>#REF!</v>
      </c>
      <c r="D59" s="100" t="e">
        <f>#REF!</f>
        <v>#REF!</v>
      </c>
      <c r="E59" s="100" t="e">
        <f>#REF!</f>
        <v>#REF!</v>
      </c>
      <c r="F59" s="100" t="e">
        <f>#REF!</f>
        <v>#REF!</v>
      </c>
      <c r="G59" s="60">
        <f>31.1+3616.2</f>
        <v>3647.2999999999997</v>
      </c>
      <c r="H59" s="60">
        <v>1552.8</v>
      </c>
      <c r="I59" s="63">
        <v>0</v>
      </c>
      <c r="J59" s="62">
        <v>0</v>
      </c>
      <c r="K59" s="59" t="e">
        <f>#REF!</f>
        <v>#REF!</v>
      </c>
      <c r="L59" s="59" t="e">
        <f>#REF!</f>
        <v>#REF!</v>
      </c>
      <c r="M59" s="59" t="e">
        <f>#REF!</f>
        <v>#REF!</v>
      </c>
      <c r="N59" s="59" t="e">
        <f>#REF!</f>
        <v>#REF!</v>
      </c>
      <c r="O59" s="60">
        <v>1671.4</v>
      </c>
      <c r="P59" s="60">
        <v>966</v>
      </c>
      <c r="Q59" s="63">
        <v>0</v>
      </c>
      <c r="R59" s="62">
        <v>0</v>
      </c>
    </row>
    <row r="60" spans="1:18" ht="18.95" customHeight="1">
      <c r="A60" s="58">
        <v>53</v>
      </c>
      <c r="B60" s="43" t="s">
        <v>108</v>
      </c>
      <c r="C60" s="100" t="e">
        <f>#REF!</f>
        <v>#REF!</v>
      </c>
      <c r="D60" s="100" t="e">
        <f>#REF!</f>
        <v>#REF!</v>
      </c>
      <c r="E60" s="100" t="e">
        <f>#REF!</f>
        <v>#REF!</v>
      </c>
      <c r="F60" s="100" t="e">
        <f>#REF!</f>
        <v>#REF!</v>
      </c>
      <c r="G60" s="60">
        <v>278.8</v>
      </c>
      <c r="H60" s="60">
        <v>86.2</v>
      </c>
      <c r="I60" s="63">
        <v>0</v>
      </c>
      <c r="J60" s="62">
        <v>0</v>
      </c>
      <c r="K60" s="59" t="e">
        <f>#REF!</f>
        <v>#REF!</v>
      </c>
      <c r="L60" s="59" t="e">
        <f>#REF!</f>
        <v>#REF!</v>
      </c>
      <c r="M60" s="59" t="e">
        <f>#REF!</f>
        <v>#REF!</v>
      </c>
      <c r="N60" s="59" t="e">
        <f>#REF!</f>
        <v>#REF!</v>
      </c>
      <c r="O60" s="60">
        <v>745.4</v>
      </c>
      <c r="P60" s="60">
        <v>623</v>
      </c>
      <c r="Q60" s="63">
        <v>470.4</v>
      </c>
      <c r="R60" s="62">
        <v>0</v>
      </c>
    </row>
    <row r="61" spans="1:18" ht="18.95" customHeight="1">
      <c r="A61" s="58">
        <v>54</v>
      </c>
      <c r="B61" s="43" t="s">
        <v>109</v>
      </c>
      <c r="C61" s="100" t="e">
        <f>#REF!</f>
        <v>#REF!</v>
      </c>
      <c r="D61" s="100" t="e">
        <f>#REF!</f>
        <v>#REF!</v>
      </c>
      <c r="E61" s="100" t="e">
        <f>#REF!</f>
        <v>#REF!</v>
      </c>
      <c r="F61" s="100" t="e">
        <f>#REF!</f>
        <v>#REF!</v>
      </c>
      <c r="G61" s="60">
        <f>3.7+0.3+542.7+464.8</f>
        <v>1011.5</v>
      </c>
      <c r="H61" s="60">
        <v>332.8</v>
      </c>
      <c r="I61" s="63">
        <v>22.6</v>
      </c>
      <c r="J61" s="62">
        <v>0</v>
      </c>
      <c r="K61" s="59" t="e">
        <f>#REF!</f>
        <v>#REF!</v>
      </c>
      <c r="L61" s="59" t="e">
        <f>#REF!</f>
        <v>#REF!</v>
      </c>
      <c r="M61" s="59" t="e">
        <f>#REF!</f>
        <v>#REF!</v>
      </c>
      <c r="N61" s="59" t="e">
        <f>#REF!</f>
        <v>#REF!</v>
      </c>
      <c r="O61" s="60">
        <f>78.5+55.1</f>
        <v>133.6</v>
      </c>
      <c r="P61" s="60">
        <v>60</v>
      </c>
      <c r="Q61" s="63">
        <v>0.7</v>
      </c>
      <c r="R61" s="62">
        <v>0</v>
      </c>
    </row>
    <row r="62" spans="1:18" ht="18.95" customHeight="1">
      <c r="A62" s="58">
        <v>55</v>
      </c>
      <c r="B62" s="43" t="s">
        <v>110</v>
      </c>
      <c r="C62" s="100" t="e">
        <f>#REF!</f>
        <v>#REF!</v>
      </c>
      <c r="D62" s="100" t="e">
        <f>#REF!</f>
        <v>#REF!</v>
      </c>
      <c r="E62" s="100" t="e">
        <f>#REF!</f>
        <v>#REF!</v>
      </c>
      <c r="F62" s="100" t="e">
        <f>#REF!</f>
        <v>#REF!</v>
      </c>
      <c r="G62" s="60">
        <f>341.6+1224.8</f>
        <v>1566.4</v>
      </c>
      <c r="H62" s="60">
        <v>520.70000000000005</v>
      </c>
      <c r="I62" s="63">
        <v>256.39999999999998</v>
      </c>
      <c r="J62" s="62">
        <v>0</v>
      </c>
      <c r="K62" s="59" t="e">
        <f>#REF!</f>
        <v>#REF!</v>
      </c>
      <c r="L62" s="59" t="e">
        <f>#REF!</f>
        <v>#REF!</v>
      </c>
      <c r="M62" s="59" t="e">
        <f>#REF!</f>
        <v>#REF!</v>
      </c>
      <c r="N62" s="59" t="e">
        <f>#REF!</f>
        <v>#REF!</v>
      </c>
      <c r="O62" s="60">
        <v>4758.3999999999996</v>
      </c>
      <c r="P62" s="60">
        <v>4537.6000000000004</v>
      </c>
      <c r="Q62" s="63">
        <v>149</v>
      </c>
      <c r="R62" s="62">
        <v>0</v>
      </c>
    </row>
    <row r="63" spans="1:18" ht="18.95" customHeight="1">
      <c r="A63" s="58">
        <v>56</v>
      </c>
      <c r="B63" s="43" t="s">
        <v>111</v>
      </c>
      <c r="C63" s="100" t="e">
        <f>#REF!</f>
        <v>#REF!</v>
      </c>
      <c r="D63" s="100" t="e">
        <f>#REF!</f>
        <v>#REF!</v>
      </c>
      <c r="E63" s="100" t="e">
        <f>#REF!</f>
        <v>#REF!</v>
      </c>
      <c r="F63" s="100" t="e">
        <f>#REF!</f>
        <v>#REF!</v>
      </c>
      <c r="G63" s="60">
        <f>79.6+93.5</f>
        <v>173.1</v>
      </c>
      <c r="H63" s="60">
        <v>229.6</v>
      </c>
      <c r="I63" s="63">
        <v>0</v>
      </c>
      <c r="J63" s="62">
        <v>0</v>
      </c>
      <c r="K63" s="59" t="e">
        <f>#REF!</f>
        <v>#REF!</v>
      </c>
      <c r="L63" s="59" t="e">
        <f>#REF!</f>
        <v>#REF!</v>
      </c>
      <c r="M63" s="59" t="e">
        <f>#REF!</f>
        <v>#REF!</v>
      </c>
      <c r="N63" s="59" t="e">
        <f>#REF!</f>
        <v>#REF!</v>
      </c>
      <c r="O63" s="60">
        <v>1288.7</v>
      </c>
      <c r="P63" s="60">
        <v>1086.3</v>
      </c>
      <c r="Q63" s="63">
        <v>45.5</v>
      </c>
      <c r="R63" s="62">
        <v>0</v>
      </c>
    </row>
    <row r="64" spans="1:18" ht="18.95" customHeight="1">
      <c r="A64" s="58">
        <v>57</v>
      </c>
      <c r="B64" s="44" t="s">
        <v>112</v>
      </c>
      <c r="C64" s="100" t="e">
        <f>#REF!</f>
        <v>#REF!</v>
      </c>
      <c r="D64" s="100" t="e">
        <f>#REF!</f>
        <v>#REF!</v>
      </c>
      <c r="E64" s="100" t="e">
        <f>#REF!</f>
        <v>#REF!</v>
      </c>
      <c r="F64" s="100" t="e">
        <f>#REF!</f>
        <v>#REF!</v>
      </c>
      <c r="G64" s="60">
        <v>283.8</v>
      </c>
      <c r="H64" s="60">
        <v>146.80000000000001</v>
      </c>
      <c r="I64" s="63">
        <v>0</v>
      </c>
      <c r="J64" s="62">
        <v>0</v>
      </c>
      <c r="K64" s="59" t="e">
        <f>#REF!</f>
        <v>#REF!</v>
      </c>
      <c r="L64" s="59" t="e">
        <f>#REF!</f>
        <v>#REF!</v>
      </c>
      <c r="M64" s="59" t="e">
        <f>#REF!</f>
        <v>#REF!</v>
      </c>
      <c r="N64" s="59" t="e">
        <f>#REF!</f>
        <v>#REF!</v>
      </c>
      <c r="O64" s="60">
        <v>9625.5</v>
      </c>
      <c r="P64" s="60">
        <v>6727.8</v>
      </c>
      <c r="Q64" s="63">
        <v>0.1</v>
      </c>
      <c r="R64" s="62">
        <v>0</v>
      </c>
    </row>
    <row r="65" spans="1:63" ht="18.95" customHeight="1">
      <c r="A65" s="58">
        <v>58</v>
      </c>
      <c r="B65" s="80" t="s">
        <v>113</v>
      </c>
      <c r="C65" s="100" t="e">
        <f>#REF!</f>
        <v>#REF!</v>
      </c>
      <c r="D65" s="100" t="e">
        <f>#REF!</f>
        <v>#REF!</v>
      </c>
      <c r="E65" s="100" t="e">
        <f>#REF!</f>
        <v>#REF!</v>
      </c>
      <c r="F65" s="100" t="e">
        <f>#REF!</f>
        <v>#REF!</v>
      </c>
      <c r="G65" s="60">
        <v>2919.9</v>
      </c>
      <c r="H65" s="60">
        <v>1222.2</v>
      </c>
      <c r="I65" s="63">
        <v>0</v>
      </c>
      <c r="J65" s="62">
        <v>0</v>
      </c>
      <c r="K65" s="59" t="e">
        <f>#REF!</f>
        <v>#REF!</v>
      </c>
      <c r="L65" s="59" t="e">
        <f>#REF!</f>
        <v>#REF!</v>
      </c>
      <c r="M65" s="59" t="e">
        <f>#REF!</f>
        <v>#REF!</v>
      </c>
      <c r="N65" s="59" t="e">
        <f>#REF!</f>
        <v>#REF!</v>
      </c>
      <c r="O65" s="60">
        <v>860.4</v>
      </c>
      <c r="P65" s="60">
        <v>1243.3</v>
      </c>
      <c r="Q65" s="63">
        <v>129.4</v>
      </c>
      <c r="R65" s="62">
        <v>0</v>
      </c>
    </row>
    <row r="66" spans="1:63" ht="18.95" customHeight="1">
      <c r="A66" s="58">
        <v>59</v>
      </c>
      <c r="B66" s="45" t="s">
        <v>114</v>
      </c>
      <c r="C66" s="100" t="e">
        <f>#REF!</f>
        <v>#REF!</v>
      </c>
      <c r="D66" s="100" t="e">
        <f>#REF!</f>
        <v>#REF!</v>
      </c>
      <c r="E66" s="100" t="e">
        <f>#REF!</f>
        <v>#REF!</v>
      </c>
      <c r="F66" s="100" t="e">
        <f>#REF!</f>
        <v>#REF!</v>
      </c>
      <c r="G66" s="60">
        <f>345.6+0.9</f>
        <v>346.5</v>
      </c>
      <c r="H66" s="60">
        <v>59.6</v>
      </c>
      <c r="I66" s="63">
        <v>0</v>
      </c>
      <c r="J66" s="62">
        <v>0</v>
      </c>
      <c r="K66" s="59" t="e">
        <f>#REF!</f>
        <v>#REF!</v>
      </c>
      <c r="L66" s="59" t="e">
        <f>#REF!</f>
        <v>#REF!</v>
      </c>
      <c r="M66" s="59" t="e">
        <f>#REF!</f>
        <v>#REF!</v>
      </c>
      <c r="N66" s="59" t="e">
        <f>#REF!</f>
        <v>#REF!</v>
      </c>
      <c r="O66" s="60">
        <v>819.7</v>
      </c>
      <c r="P66" s="60">
        <v>524.6</v>
      </c>
      <c r="Q66" s="63">
        <v>0</v>
      </c>
      <c r="R66" s="62">
        <v>0</v>
      </c>
    </row>
    <row r="67" spans="1:63" ht="18.95" customHeight="1">
      <c r="A67" s="58">
        <v>60</v>
      </c>
      <c r="B67" s="45" t="s">
        <v>115</v>
      </c>
      <c r="C67" s="100" t="e">
        <f>#REF!</f>
        <v>#REF!</v>
      </c>
      <c r="D67" s="100" t="e">
        <f>#REF!</f>
        <v>#REF!</v>
      </c>
      <c r="E67" s="100" t="e">
        <f>#REF!</f>
        <v>#REF!</v>
      </c>
      <c r="F67" s="100" t="e">
        <f>#REF!</f>
        <v>#REF!</v>
      </c>
      <c r="G67" s="60">
        <f>653.7+9600.8</f>
        <v>10254.5</v>
      </c>
      <c r="H67" s="60">
        <f>164+4275.9</f>
        <v>4439.8999999999996</v>
      </c>
      <c r="I67" s="63">
        <v>0</v>
      </c>
      <c r="J67" s="62">
        <v>0</v>
      </c>
      <c r="K67" s="59" t="e">
        <f>#REF!</f>
        <v>#REF!</v>
      </c>
      <c r="L67" s="59" t="e">
        <f>#REF!</f>
        <v>#REF!</v>
      </c>
      <c r="M67" s="59" t="e">
        <f>#REF!</f>
        <v>#REF!</v>
      </c>
      <c r="N67" s="59" t="e">
        <f>#REF!</f>
        <v>#REF!</v>
      </c>
      <c r="O67" s="60">
        <v>9600.7999999999993</v>
      </c>
      <c r="P67" s="60">
        <f>2+11835.2</f>
        <v>11837.2</v>
      </c>
      <c r="Q67" s="63">
        <v>0</v>
      </c>
      <c r="R67" s="62">
        <v>0</v>
      </c>
    </row>
    <row r="68" spans="1:63" ht="18.95" customHeight="1">
      <c r="A68" s="58">
        <v>61</v>
      </c>
      <c r="B68" s="45" t="s">
        <v>116</v>
      </c>
      <c r="C68" s="59">
        <f>[1]Ekamut!O70</f>
        <v>1854.4</v>
      </c>
      <c r="D68" s="59">
        <f>[1]Ekamut!P70</f>
        <v>154.53333333333333</v>
      </c>
      <c r="E68" s="59">
        <f>[1]Ekamut!Q70</f>
        <v>0</v>
      </c>
      <c r="F68" s="59">
        <f>[1]Ekamut!S70</f>
        <v>0</v>
      </c>
      <c r="G68" s="60">
        <v>2141.1</v>
      </c>
      <c r="H68" s="60">
        <v>743.1</v>
      </c>
      <c r="I68" s="63">
        <v>0</v>
      </c>
      <c r="J68" s="62">
        <v>0</v>
      </c>
      <c r="K68" s="59">
        <f>[1]Ekamut!Y70</f>
        <v>2350</v>
      </c>
      <c r="L68" s="59">
        <f>[1]Ekamut!Z70</f>
        <v>195.83333333333334</v>
      </c>
      <c r="M68" s="59">
        <f>[1]Ekamut!AA70</f>
        <v>0</v>
      </c>
      <c r="N68" s="59">
        <f>[1]Ekamut!AC70</f>
        <v>0</v>
      </c>
      <c r="O68" s="60">
        <v>4083</v>
      </c>
      <c r="P68" s="60">
        <v>638.1</v>
      </c>
      <c r="Q68" s="63">
        <v>0</v>
      </c>
      <c r="R68" s="62">
        <v>0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ht="18.95" customHeight="1">
      <c r="A69" s="58">
        <v>62</v>
      </c>
      <c r="B69" s="45" t="s">
        <v>117</v>
      </c>
      <c r="C69" s="100" t="e">
        <f>#REF!</f>
        <v>#REF!</v>
      </c>
      <c r="D69" s="100" t="e">
        <f>#REF!</f>
        <v>#REF!</v>
      </c>
      <c r="E69" s="100" t="e">
        <f>#REF!</f>
        <v>#REF!</v>
      </c>
      <c r="F69" s="100" t="e">
        <f>#REF!</f>
        <v>#REF!</v>
      </c>
      <c r="G69" s="60">
        <v>902.9</v>
      </c>
      <c r="H69" s="60">
        <v>150.9</v>
      </c>
      <c r="I69" s="63">
        <v>0</v>
      </c>
      <c r="J69" s="62">
        <v>0</v>
      </c>
      <c r="K69" s="59" t="e">
        <f>#REF!</f>
        <v>#REF!</v>
      </c>
      <c r="L69" s="59" t="e">
        <f>#REF!</f>
        <v>#REF!</v>
      </c>
      <c r="M69" s="59" t="e">
        <f>#REF!</f>
        <v>#REF!</v>
      </c>
      <c r="N69" s="59" t="e">
        <f>#REF!</f>
        <v>#REF!</v>
      </c>
      <c r="O69" s="60">
        <v>2670.4</v>
      </c>
      <c r="P69" s="60">
        <v>1792.8</v>
      </c>
      <c r="Q69" s="63">
        <v>0.8</v>
      </c>
      <c r="R69" s="62">
        <v>0</v>
      </c>
    </row>
    <row r="70" spans="1:63" ht="18.95" customHeight="1">
      <c r="A70" s="58">
        <v>63</v>
      </c>
      <c r="B70" s="46" t="s">
        <v>118</v>
      </c>
      <c r="C70" s="100" t="e">
        <f>#REF!</f>
        <v>#REF!</v>
      </c>
      <c r="D70" s="100" t="e">
        <f>#REF!</f>
        <v>#REF!</v>
      </c>
      <c r="E70" s="100" t="e">
        <f>#REF!</f>
        <v>#REF!</v>
      </c>
      <c r="F70" s="100" t="e">
        <f>#REF!</f>
        <v>#REF!</v>
      </c>
      <c r="G70" s="60">
        <f>0.6+2174.6</f>
        <v>2175.1999999999998</v>
      </c>
      <c r="H70" s="60">
        <v>638.9</v>
      </c>
      <c r="I70" s="63">
        <v>0</v>
      </c>
      <c r="J70" s="62">
        <v>0</v>
      </c>
      <c r="K70" s="59" t="e">
        <f>#REF!</f>
        <v>#REF!</v>
      </c>
      <c r="L70" s="59" t="e">
        <f>#REF!</f>
        <v>#REF!</v>
      </c>
      <c r="M70" s="59" t="e">
        <f>#REF!</f>
        <v>#REF!</v>
      </c>
      <c r="N70" s="59" t="e">
        <f>#REF!</f>
        <v>#REF!</v>
      </c>
      <c r="O70" s="60">
        <v>1807.6</v>
      </c>
      <c r="P70" s="60">
        <v>1035.5999999999999</v>
      </c>
      <c r="Q70" s="63">
        <v>130.1</v>
      </c>
      <c r="R70" s="62">
        <v>0</v>
      </c>
    </row>
    <row r="71" spans="1:63" ht="18.95" customHeight="1">
      <c r="A71" s="58">
        <v>64</v>
      </c>
      <c r="B71" s="46" t="s">
        <v>119</v>
      </c>
      <c r="C71" s="100" t="e">
        <f>#REF!</f>
        <v>#REF!</v>
      </c>
      <c r="D71" s="100" t="e">
        <f>#REF!</f>
        <v>#REF!</v>
      </c>
      <c r="E71" s="100" t="e">
        <f>#REF!</f>
        <v>#REF!</v>
      </c>
      <c r="F71" s="100" t="e">
        <f>#REF!</f>
        <v>#REF!</v>
      </c>
      <c r="G71" s="60">
        <f>703.8</f>
        <v>703.8</v>
      </c>
      <c r="H71" s="60">
        <v>223.3</v>
      </c>
      <c r="I71" s="63">
        <v>0</v>
      </c>
      <c r="J71" s="62">
        <v>0</v>
      </c>
      <c r="K71" s="59" t="e">
        <f>#REF!</f>
        <v>#REF!</v>
      </c>
      <c r="L71" s="59" t="e">
        <f>#REF!</f>
        <v>#REF!</v>
      </c>
      <c r="M71" s="59" t="e">
        <f>#REF!</f>
        <v>#REF!</v>
      </c>
      <c r="N71" s="59" t="e">
        <f>#REF!</f>
        <v>#REF!</v>
      </c>
      <c r="O71" s="60">
        <v>2.7</v>
      </c>
      <c r="P71" s="60">
        <v>2.9</v>
      </c>
      <c r="Q71" s="63">
        <v>0</v>
      </c>
      <c r="R71" s="62">
        <v>0</v>
      </c>
    </row>
    <row r="72" spans="1:63" ht="18.95" customHeight="1">
      <c r="A72" s="58">
        <v>65</v>
      </c>
      <c r="B72" s="45" t="s">
        <v>120</v>
      </c>
      <c r="C72" s="100" t="e">
        <f>#REF!</f>
        <v>#REF!</v>
      </c>
      <c r="D72" s="100" t="e">
        <f>#REF!</f>
        <v>#REF!</v>
      </c>
      <c r="E72" s="100" t="e">
        <f>#REF!</f>
        <v>#REF!</v>
      </c>
      <c r="F72" s="100" t="e">
        <f>#REF!</f>
        <v>#REF!</v>
      </c>
      <c r="G72" s="60">
        <v>345.6</v>
      </c>
      <c r="H72" s="60">
        <v>34.4</v>
      </c>
      <c r="I72" s="63">
        <v>0.2</v>
      </c>
      <c r="J72" s="62">
        <v>0</v>
      </c>
      <c r="K72" s="59" t="e">
        <f>#REF!</f>
        <v>#REF!</v>
      </c>
      <c r="L72" s="59" t="e">
        <f>#REF!</f>
        <v>#REF!</v>
      </c>
      <c r="M72" s="59" t="e">
        <f>#REF!</f>
        <v>#REF!</v>
      </c>
      <c r="N72" s="59" t="e">
        <f>#REF!</f>
        <v>#REF!</v>
      </c>
      <c r="O72" s="60">
        <v>5520</v>
      </c>
      <c r="P72" s="60">
        <v>3064.6</v>
      </c>
      <c r="Q72" s="63">
        <v>0</v>
      </c>
      <c r="R72" s="62">
        <v>0</v>
      </c>
    </row>
    <row r="73" spans="1:63" ht="18.95" customHeight="1">
      <c r="A73" s="58">
        <v>66</v>
      </c>
      <c r="B73" s="45" t="s">
        <v>121</v>
      </c>
      <c r="C73" s="100" t="e">
        <f>#REF!</f>
        <v>#REF!</v>
      </c>
      <c r="D73" s="100" t="e">
        <f>#REF!</f>
        <v>#REF!</v>
      </c>
      <c r="E73" s="100" t="e">
        <f>#REF!</f>
        <v>#REF!</v>
      </c>
      <c r="F73" s="100" t="e">
        <f>#REF!</f>
        <v>#REF!</v>
      </c>
      <c r="G73" s="60">
        <f>64.3+104.4</f>
        <v>168.7</v>
      </c>
      <c r="H73" s="60">
        <v>1057</v>
      </c>
      <c r="I73" s="63">
        <v>0</v>
      </c>
      <c r="J73" s="62">
        <v>0</v>
      </c>
      <c r="K73" s="59" t="e">
        <f>#REF!</f>
        <v>#REF!</v>
      </c>
      <c r="L73" s="59" t="e">
        <f>#REF!</f>
        <v>#REF!</v>
      </c>
      <c r="M73" s="59" t="e">
        <f>#REF!</f>
        <v>#REF!</v>
      </c>
      <c r="N73" s="59" t="e">
        <f>#REF!</f>
        <v>#REF!</v>
      </c>
      <c r="O73" s="60">
        <v>2301.1999999999998</v>
      </c>
      <c r="P73" s="60">
        <v>1253</v>
      </c>
      <c r="Q73" s="63">
        <v>0</v>
      </c>
      <c r="R73" s="62">
        <v>0</v>
      </c>
    </row>
    <row r="74" spans="1:63" ht="18.95" customHeight="1">
      <c r="A74" s="58">
        <v>67</v>
      </c>
      <c r="B74" s="45" t="s">
        <v>122</v>
      </c>
      <c r="C74" s="100" t="e">
        <f>#REF!</f>
        <v>#REF!</v>
      </c>
      <c r="D74" s="100" t="e">
        <f>#REF!</f>
        <v>#REF!</v>
      </c>
      <c r="E74" s="100" t="e">
        <f>#REF!</f>
        <v>#REF!</v>
      </c>
      <c r="F74" s="100" t="e">
        <f>#REF!</f>
        <v>#REF!</v>
      </c>
      <c r="G74" s="60">
        <f>1622.8+53.2</f>
        <v>1676</v>
      </c>
      <c r="H74" s="60">
        <v>740.3</v>
      </c>
      <c r="I74" s="63">
        <v>0.8</v>
      </c>
      <c r="J74" s="62">
        <v>0</v>
      </c>
      <c r="K74" s="59" t="e">
        <f>#REF!</f>
        <v>#REF!</v>
      </c>
      <c r="L74" s="59" t="e">
        <f>#REF!</f>
        <v>#REF!</v>
      </c>
      <c r="M74" s="59" t="e">
        <f>#REF!</f>
        <v>#REF!</v>
      </c>
      <c r="N74" s="59" t="e">
        <f>#REF!</f>
        <v>#REF!</v>
      </c>
      <c r="O74" s="60">
        <v>8301.2999999999993</v>
      </c>
      <c r="P74" s="60">
        <v>4955.6000000000004</v>
      </c>
      <c r="Q74" s="63">
        <v>63.5</v>
      </c>
      <c r="R74" s="62">
        <v>0</v>
      </c>
    </row>
    <row r="75" spans="1:63" ht="18.95" customHeight="1">
      <c r="A75" s="58">
        <v>68</v>
      </c>
      <c r="B75" s="45" t="s">
        <v>123</v>
      </c>
      <c r="C75" s="100" t="e">
        <f>#REF!</f>
        <v>#REF!</v>
      </c>
      <c r="D75" s="100" t="e">
        <f>#REF!</f>
        <v>#REF!</v>
      </c>
      <c r="E75" s="100" t="e">
        <f>#REF!</f>
        <v>#REF!</v>
      </c>
      <c r="F75" s="100" t="e">
        <f>#REF!</f>
        <v>#REF!</v>
      </c>
      <c r="G75" s="60">
        <f>50.4+2157.7</f>
        <v>2208.1</v>
      </c>
      <c r="H75" s="60">
        <v>876.6</v>
      </c>
      <c r="I75" s="63">
        <v>0</v>
      </c>
      <c r="J75" s="62">
        <v>0</v>
      </c>
      <c r="K75" s="59" t="e">
        <f>#REF!</f>
        <v>#REF!</v>
      </c>
      <c r="L75" s="59" t="e">
        <f>#REF!</f>
        <v>#REF!</v>
      </c>
      <c r="M75" s="59" t="e">
        <f>#REF!</f>
        <v>#REF!</v>
      </c>
      <c r="N75" s="59" t="e">
        <f>#REF!</f>
        <v>#REF!</v>
      </c>
      <c r="O75" s="60">
        <v>226.3</v>
      </c>
      <c r="P75" s="60">
        <v>1172</v>
      </c>
      <c r="Q75" s="63">
        <v>119</v>
      </c>
      <c r="R75" s="62">
        <v>0</v>
      </c>
    </row>
    <row r="76" spans="1:63" ht="18.95" customHeight="1">
      <c r="A76" s="58">
        <v>69</v>
      </c>
      <c r="B76" s="45" t="s">
        <v>124</v>
      </c>
      <c r="C76" s="100" t="e">
        <f>#REF!</f>
        <v>#REF!</v>
      </c>
      <c r="D76" s="100" t="e">
        <f>#REF!</f>
        <v>#REF!</v>
      </c>
      <c r="E76" s="100" t="e">
        <f>#REF!</f>
        <v>#REF!</v>
      </c>
      <c r="F76" s="100" t="e">
        <f>#REF!</f>
        <v>#REF!</v>
      </c>
      <c r="G76" s="60">
        <f>378.6+365.7</f>
        <v>744.3</v>
      </c>
      <c r="H76" s="60">
        <v>150.9</v>
      </c>
      <c r="I76" s="63">
        <v>0</v>
      </c>
      <c r="J76" s="62">
        <v>0</v>
      </c>
      <c r="K76" s="59" t="e">
        <f>#REF!</f>
        <v>#REF!</v>
      </c>
      <c r="L76" s="59" t="e">
        <f>#REF!</f>
        <v>#REF!</v>
      </c>
      <c r="M76" s="59" t="e">
        <f>#REF!</f>
        <v>#REF!</v>
      </c>
      <c r="N76" s="59" t="e">
        <f>#REF!</f>
        <v>#REF!</v>
      </c>
      <c r="O76" s="60">
        <v>3000.1</v>
      </c>
      <c r="P76" s="60">
        <v>1792.8</v>
      </c>
      <c r="Q76" s="63">
        <v>110.3</v>
      </c>
      <c r="R76" s="62">
        <v>0</v>
      </c>
    </row>
    <row r="77" spans="1:63" ht="18.95" customHeight="1">
      <c r="A77" s="58">
        <v>70</v>
      </c>
      <c r="B77" s="45" t="s">
        <v>125</v>
      </c>
      <c r="C77" s="100" t="e">
        <f>#REF!</f>
        <v>#REF!</v>
      </c>
      <c r="D77" s="100" t="e">
        <f>#REF!</f>
        <v>#REF!</v>
      </c>
      <c r="E77" s="100" t="e">
        <f>#REF!</f>
        <v>#REF!</v>
      </c>
      <c r="F77" s="100" t="e">
        <f>#REF!</f>
        <v>#REF!</v>
      </c>
      <c r="G77" s="60">
        <f>429.5</f>
        <v>429.5</v>
      </c>
      <c r="H77" s="60">
        <v>125.8</v>
      </c>
      <c r="I77" s="63">
        <v>101</v>
      </c>
      <c r="J77" s="62">
        <v>0</v>
      </c>
      <c r="K77" s="59" t="e">
        <f>#REF!</f>
        <v>#REF!</v>
      </c>
      <c r="L77" s="59" t="e">
        <f>#REF!</f>
        <v>#REF!</v>
      </c>
      <c r="M77" s="59" t="e">
        <f>#REF!</f>
        <v>#REF!</v>
      </c>
      <c r="N77" s="59" t="e">
        <f>#REF!</f>
        <v>#REF!</v>
      </c>
      <c r="O77" s="60">
        <v>1001.5</v>
      </c>
      <c r="P77" s="60">
        <v>530.4</v>
      </c>
      <c r="Q77" s="63">
        <v>0.7</v>
      </c>
      <c r="R77" s="62">
        <v>0</v>
      </c>
    </row>
    <row r="78" spans="1:63" ht="18.95" customHeight="1">
      <c r="A78" s="58">
        <v>71</v>
      </c>
      <c r="B78" s="45" t="s">
        <v>126</v>
      </c>
      <c r="C78" s="100" t="e">
        <f>#REF!</f>
        <v>#REF!</v>
      </c>
      <c r="D78" s="100" t="e">
        <f>#REF!</f>
        <v>#REF!</v>
      </c>
      <c r="E78" s="100" t="e">
        <f>#REF!</f>
        <v>#REF!</v>
      </c>
      <c r="F78" s="100" t="e">
        <f>#REF!</f>
        <v>#REF!</v>
      </c>
      <c r="G78" s="60">
        <f>18+1451.9</f>
        <v>1469.9</v>
      </c>
      <c r="H78" s="60">
        <v>391.7</v>
      </c>
      <c r="I78" s="63">
        <v>18</v>
      </c>
      <c r="J78" s="62">
        <v>0</v>
      </c>
      <c r="K78" s="59" t="e">
        <f>#REF!</f>
        <v>#REF!</v>
      </c>
      <c r="L78" s="59" t="e">
        <f>#REF!</f>
        <v>#REF!</v>
      </c>
      <c r="M78" s="59" t="e">
        <f>#REF!</f>
        <v>#REF!</v>
      </c>
      <c r="N78" s="59" t="e">
        <f>#REF!</f>
        <v>#REF!</v>
      </c>
      <c r="O78" s="60">
        <v>821.7</v>
      </c>
      <c r="P78" s="60">
        <v>462.2</v>
      </c>
      <c r="Q78" s="63">
        <v>91.4</v>
      </c>
      <c r="R78" s="62">
        <v>0</v>
      </c>
    </row>
    <row r="79" spans="1:63" ht="18.95" customHeight="1">
      <c r="A79" s="58">
        <v>72</v>
      </c>
      <c r="B79" s="45" t="s">
        <v>127</v>
      </c>
      <c r="C79" s="100" t="e">
        <f>#REF!</f>
        <v>#REF!</v>
      </c>
      <c r="D79" s="100" t="e">
        <f>#REF!</f>
        <v>#REF!</v>
      </c>
      <c r="E79" s="100" t="e">
        <f>#REF!</f>
        <v>#REF!</v>
      </c>
      <c r="F79" s="100" t="e">
        <f>#REF!</f>
        <v>#REF!</v>
      </c>
      <c r="G79" s="60">
        <v>730.5</v>
      </c>
      <c r="H79" s="60">
        <v>400.7</v>
      </c>
      <c r="I79" s="63">
        <v>0</v>
      </c>
      <c r="J79" s="62">
        <v>0</v>
      </c>
      <c r="K79" s="59" t="e">
        <f>#REF!</f>
        <v>#REF!</v>
      </c>
      <c r="L79" s="59" t="e">
        <f>#REF!</f>
        <v>#REF!</v>
      </c>
      <c r="M79" s="59" t="e">
        <f>#REF!</f>
        <v>#REF!</v>
      </c>
      <c r="N79" s="59" t="e">
        <f>#REF!</f>
        <v>#REF!</v>
      </c>
      <c r="O79" s="60">
        <v>3303.3</v>
      </c>
      <c r="P79" s="60">
        <v>2610.6</v>
      </c>
      <c r="Q79" s="63">
        <v>0</v>
      </c>
      <c r="R79" s="62">
        <v>0</v>
      </c>
    </row>
    <row r="80" spans="1:63" ht="27" customHeight="1">
      <c r="A80" s="64"/>
      <c r="B80" s="92" t="s">
        <v>138</v>
      </c>
      <c r="C80" s="101" t="e">
        <f>SUM(C8:C79)</f>
        <v>#REF!</v>
      </c>
      <c r="D80" s="101" t="e">
        <f>SUM(D8:D79)</f>
        <v>#REF!</v>
      </c>
      <c r="E80" s="101" t="e">
        <f>SUM(E8:E79)</f>
        <v>#REF!</v>
      </c>
      <c r="F80" s="100" t="e">
        <f>#REF!</f>
        <v>#REF!</v>
      </c>
      <c r="G80" s="66">
        <f t="shared" ref="G80:M80" si="0">SUM(G8:G79)</f>
        <v>525792.80000000005</v>
      </c>
      <c r="H80" s="66">
        <f t="shared" si="0"/>
        <v>214676.3</v>
      </c>
      <c r="I80" s="66">
        <f t="shared" si="0"/>
        <v>1635.5</v>
      </c>
      <c r="J80" s="66">
        <f t="shared" si="0"/>
        <v>0</v>
      </c>
      <c r="K80" s="65" t="e">
        <f t="shared" si="0"/>
        <v>#REF!</v>
      </c>
      <c r="L80" s="65" t="e">
        <f t="shared" si="0"/>
        <v>#REF!</v>
      </c>
      <c r="M80" s="65" t="e">
        <f t="shared" si="0"/>
        <v>#REF!</v>
      </c>
      <c r="N80" s="59" t="e">
        <f>#REF!</f>
        <v>#REF!</v>
      </c>
      <c r="O80" s="66">
        <f>SUM(O8:O79)</f>
        <v>720458.00000000012</v>
      </c>
      <c r="P80" s="66">
        <f>SUM(P8:P79)</f>
        <v>328614.89999999985</v>
      </c>
      <c r="Q80" s="66">
        <f>SUM(Q8:Q79)</f>
        <v>3835.7</v>
      </c>
      <c r="R80" s="66">
        <f>SUM(R8:R79)</f>
        <v>0</v>
      </c>
    </row>
    <row r="81" spans="1:18">
      <c r="B81" s="93"/>
      <c r="F81" s="100"/>
      <c r="J81" s="67">
        <f>J80/I80*100</f>
        <v>0</v>
      </c>
      <c r="K81" s="67"/>
      <c r="L81" s="67"/>
      <c r="M81" s="67"/>
      <c r="N81" s="67"/>
      <c r="O81" s="67"/>
      <c r="P81" s="67"/>
      <c r="Q81" s="67"/>
      <c r="R81" s="67">
        <f>R80/Q80*100</f>
        <v>0</v>
      </c>
    </row>
    <row r="82" spans="1:18">
      <c r="B82" s="93"/>
      <c r="H82" s="68"/>
      <c r="I82" s="68"/>
      <c r="P82" s="68"/>
      <c r="Q82" s="68"/>
    </row>
    <row r="83" spans="1:18">
      <c r="B83" s="93"/>
    </row>
    <row r="84" spans="1:18">
      <c r="B84" s="94"/>
    </row>
    <row r="85" spans="1:18">
      <c r="A85" s="69"/>
      <c r="B85" s="95"/>
      <c r="K85" s="68"/>
      <c r="L85" s="68"/>
    </row>
  </sheetData>
  <mergeCells count="16">
    <mergeCell ref="C2:R2"/>
    <mergeCell ref="B4:B7"/>
    <mergeCell ref="C4:F4"/>
    <mergeCell ref="G4:G6"/>
    <mergeCell ref="H4:H6"/>
    <mergeCell ref="I4:I6"/>
    <mergeCell ref="J4:J6"/>
    <mergeCell ref="K4:N4"/>
    <mergeCell ref="O4:O6"/>
    <mergeCell ref="P4:P6"/>
    <mergeCell ref="Q4:Q6"/>
    <mergeCell ref="R4:R6"/>
    <mergeCell ref="C5:C6"/>
    <mergeCell ref="D5:F5"/>
    <mergeCell ref="K5:K6"/>
    <mergeCell ref="L5:N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77" workbookViewId="0">
      <selection sqref="A1:D81"/>
    </sheetView>
  </sheetViews>
  <sheetFormatPr defaultRowHeight="17.25"/>
  <cols>
    <col min="1" max="1" width="5.25" style="1" customWidth="1"/>
    <col min="2" max="2" width="20.5" style="34" customWidth="1"/>
    <col min="3" max="3" width="17.125" style="1" customWidth="1"/>
    <col min="4" max="4" width="52.75" style="1" customWidth="1"/>
    <col min="5" max="5" width="7.25" style="1" customWidth="1"/>
    <col min="6" max="6" width="10.125" style="1" customWidth="1"/>
    <col min="7" max="16384" width="9" style="1"/>
  </cols>
  <sheetData>
    <row r="1" spans="1:4" ht="58.15" customHeight="1">
      <c r="A1" s="165" t="s">
        <v>149</v>
      </c>
      <c r="B1" s="165"/>
      <c r="C1" s="165"/>
      <c r="D1" s="165"/>
    </row>
    <row r="2" spans="1:4" s="9" customFormat="1" ht="13.15" customHeight="1">
      <c r="A2" s="169" t="s">
        <v>6</v>
      </c>
      <c r="B2" s="166" t="s">
        <v>10</v>
      </c>
      <c r="C2" s="166" t="s">
        <v>147</v>
      </c>
      <c r="D2" s="166" t="s">
        <v>148</v>
      </c>
    </row>
    <row r="3" spans="1:4" s="9" customFormat="1" ht="13.15" customHeight="1">
      <c r="A3" s="170"/>
      <c r="B3" s="167"/>
      <c r="C3" s="167"/>
      <c r="D3" s="167"/>
    </row>
    <row r="4" spans="1:4" s="9" customFormat="1" ht="13.15" customHeight="1">
      <c r="A4" s="170"/>
      <c r="B4" s="167"/>
      <c r="C4" s="167"/>
      <c r="D4" s="167"/>
    </row>
    <row r="5" spans="1:4" s="10" customFormat="1" ht="13.15" customHeight="1">
      <c r="A5" s="170"/>
      <c r="B5" s="167"/>
      <c r="C5" s="167"/>
      <c r="D5" s="167"/>
    </row>
    <row r="6" spans="1:4" s="27" customFormat="1" ht="28.15" customHeight="1">
      <c r="A6" s="171"/>
      <c r="B6" s="168"/>
      <c r="C6" s="168"/>
      <c r="D6" s="168"/>
    </row>
    <row r="7" spans="1:4" s="31" customFormat="1" ht="15.6" customHeight="1">
      <c r="A7" s="28">
        <v>1</v>
      </c>
      <c r="B7" s="78">
        <v>2</v>
      </c>
      <c r="C7" s="29">
        <v>3</v>
      </c>
      <c r="D7" s="28">
        <v>4</v>
      </c>
    </row>
    <row r="8" spans="1:4" s="14" customFormat="1" ht="93.6" customHeight="1">
      <c r="A8" s="21">
        <v>1</v>
      </c>
      <c r="B8" s="40" t="s">
        <v>56</v>
      </c>
      <c r="C8" s="38">
        <v>144500</v>
      </c>
      <c r="D8" s="76" t="s">
        <v>192</v>
      </c>
    </row>
    <row r="9" spans="1:4" s="14" customFormat="1" ht="25.15" customHeight="1">
      <c r="A9" s="21">
        <v>2</v>
      </c>
      <c r="B9" s="40" t="s">
        <v>57</v>
      </c>
      <c r="C9" s="38">
        <v>18000</v>
      </c>
      <c r="D9" s="76" t="s">
        <v>164</v>
      </c>
    </row>
    <row r="10" spans="1:4" s="14" customFormat="1" ht="39" customHeight="1">
      <c r="A10" s="21">
        <v>3</v>
      </c>
      <c r="B10" s="40" t="s">
        <v>58</v>
      </c>
      <c r="C10" s="38">
        <v>6542.2</v>
      </c>
      <c r="D10" s="76" t="s">
        <v>165</v>
      </c>
    </row>
    <row r="11" spans="1:4" s="14" customFormat="1" ht="43.15" customHeight="1">
      <c r="A11" s="21">
        <v>4</v>
      </c>
      <c r="B11" s="40" t="s">
        <v>59</v>
      </c>
      <c r="C11" s="38">
        <v>4000</v>
      </c>
      <c r="D11" s="76" t="s">
        <v>193</v>
      </c>
    </row>
    <row r="12" spans="1:4" s="14" customFormat="1" ht="25.9" customHeight="1">
      <c r="A12" s="21">
        <v>5</v>
      </c>
      <c r="B12" s="40" t="s">
        <v>60</v>
      </c>
      <c r="C12" s="38">
        <v>9700</v>
      </c>
      <c r="D12" s="76" t="s">
        <v>166</v>
      </c>
    </row>
    <row r="13" spans="1:4" s="14" customFormat="1" ht="78" customHeight="1">
      <c r="A13" s="21">
        <v>6</v>
      </c>
      <c r="B13" s="40" t="s">
        <v>61</v>
      </c>
      <c r="C13" s="38">
        <v>25800</v>
      </c>
      <c r="D13" s="76" t="s">
        <v>194</v>
      </c>
    </row>
    <row r="14" spans="1:4" s="14" customFormat="1" ht="68.45" customHeight="1">
      <c r="A14" s="21">
        <v>7</v>
      </c>
      <c r="B14" s="40" t="s">
        <v>62</v>
      </c>
      <c r="C14" s="38">
        <v>9900</v>
      </c>
      <c r="D14" s="76" t="s">
        <v>195</v>
      </c>
    </row>
    <row r="15" spans="1:4" s="14" customFormat="1" ht="35.450000000000003" customHeight="1">
      <c r="A15" s="21">
        <v>8</v>
      </c>
      <c r="B15" s="40" t="s">
        <v>63</v>
      </c>
      <c r="C15" s="38">
        <v>15500</v>
      </c>
      <c r="D15" s="76" t="s">
        <v>171</v>
      </c>
    </row>
    <row r="16" spans="1:4" s="14" customFormat="1" ht="40.9" customHeight="1">
      <c r="A16" s="21">
        <v>9</v>
      </c>
      <c r="B16" s="40" t="s">
        <v>64</v>
      </c>
      <c r="C16" s="38">
        <v>7500</v>
      </c>
      <c r="D16" s="76" t="s">
        <v>172</v>
      </c>
    </row>
    <row r="17" spans="1:11" s="14" customFormat="1" ht="64.150000000000006" customHeight="1">
      <c r="A17" s="21">
        <v>10</v>
      </c>
      <c r="B17" s="40" t="s">
        <v>65</v>
      </c>
      <c r="C17" s="38">
        <v>47310</v>
      </c>
      <c r="D17" s="76" t="s">
        <v>173</v>
      </c>
    </row>
    <row r="18" spans="1:11" s="14" customFormat="1" ht="46.15" customHeight="1">
      <c r="A18" s="21">
        <v>11</v>
      </c>
      <c r="B18" s="40" t="s">
        <v>66</v>
      </c>
      <c r="C18" s="38">
        <v>1297.2</v>
      </c>
      <c r="D18" s="76" t="s">
        <v>196</v>
      </c>
    </row>
    <row r="19" spans="1:11" s="14" customFormat="1" ht="42.6" customHeight="1">
      <c r="A19" s="21">
        <v>12</v>
      </c>
      <c r="B19" s="40" t="s">
        <v>67</v>
      </c>
      <c r="C19" s="38">
        <v>2200</v>
      </c>
      <c r="D19" s="76" t="s">
        <v>181</v>
      </c>
    </row>
    <row r="20" spans="1:11" s="15" customFormat="1" ht="115.15" customHeight="1">
      <c r="A20" s="21">
        <v>13</v>
      </c>
      <c r="B20" s="40" t="s">
        <v>68</v>
      </c>
      <c r="C20" s="38">
        <v>150000</v>
      </c>
      <c r="D20" s="76" t="s">
        <v>197</v>
      </c>
      <c r="F20" s="14"/>
      <c r="H20" s="14"/>
      <c r="I20" s="14"/>
      <c r="K20" s="14"/>
    </row>
    <row r="21" spans="1:11" s="15" customFormat="1" ht="75.599999999999994" customHeight="1">
      <c r="A21" s="21">
        <v>14</v>
      </c>
      <c r="B21" s="40" t="s">
        <v>69</v>
      </c>
      <c r="C21" s="38">
        <v>52000</v>
      </c>
      <c r="D21" s="76" t="s">
        <v>198</v>
      </c>
      <c r="F21" s="14"/>
      <c r="H21" s="14"/>
      <c r="I21" s="14"/>
      <c r="K21" s="14"/>
    </row>
    <row r="22" spans="1:11" s="15" customFormat="1" ht="82.15" customHeight="1">
      <c r="A22" s="21">
        <v>15</v>
      </c>
      <c r="B22" s="40" t="s">
        <v>70</v>
      </c>
      <c r="C22" s="38">
        <v>11019.5</v>
      </c>
      <c r="D22" s="76" t="s">
        <v>200</v>
      </c>
      <c r="F22" s="14"/>
      <c r="H22" s="14"/>
      <c r="I22" s="14"/>
      <c r="K22" s="14"/>
    </row>
    <row r="23" spans="1:11" s="15" customFormat="1" ht="33.6" customHeight="1">
      <c r="A23" s="21">
        <v>16</v>
      </c>
      <c r="B23" s="40" t="s">
        <v>71</v>
      </c>
      <c r="C23" s="38">
        <v>3000</v>
      </c>
      <c r="D23" s="76" t="s">
        <v>199</v>
      </c>
      <c r="F23" s="14"/>
      <c r="H23" s="14"/>
      <c r="I23" s="14"/>
      <c r="K23" s="14"/>
    </row>
    <row r="24" spans="1:11" s="15" customFormat="1" ht="37.15" customHeight="1">
      <c r="A24" s="21">
        <v>17</v>
      </c>
      <c r="B24" s="40" t="s">
        <v>72</v>
      </c>
      <c r="C24" s="38">
        <v>15000</v>
      </c>
      <c r="D24" s="76" t="s">
        <v>182</v>
      </c>
      <c r="F24" s="14"/>
      <c r="H24" s="14"/>
      <c r="I24" s="14"/>
      <c r="K24" s="14"/>
    </row>
    <row r="25" spans="1:11" s="15" customFormat="1" ht="20.25" customHeight="1">
      <c r="A25" s="21">
        <v>18</v>
      </c>
      <c r="B25" s="40" t="s">
        <v>73</v>
      </c>
      <c r="C25" s="38">
        <v>29000</v>
      </c>
      <c r="D25" s="76" t="s">
        <v>159</v>
      </c>
      <c r="F25" s="14"/>
      <c r="H25" s="14"/>
      <c r="I25" s="14"/>
      <c r="K25" s="14"/>
    </row>
    <row r="26" spans="1:11" s="15" customFormat="1" ht="71.45" customHeight="1">
      <c r="A26" s="21">
        <v>19</v>
      </c>
      <c r="B26" s="40" t="s">
        <v>74</v>
      </c>
      <c r="C26" s="38">
        <v>21300</v>
      </c>
      <c r="D26" s="76" t="s">
        <v>201</v>
      </c>
      <c r="F26" s="14"/>
      <c r="H26" s="14"/>
      <c r="I26" s="14"/>
      <c r="K26" s="14"/>
    </row>
    <row r="27" spans="1:11" s="15" customFormat="1" ht="61.9" customHeight="1">
      <c r="A27" s="21">
        <v>20</v>
      </c>
      <c r="B27" s="40" t="s">
        <v>75</v>
      </c>
      <c r="C27" s="38">
        <v>4400</v>
      </c>
      <c r="D27" s="76" t="s">
        <v>202</v>
      </c>
      <c r="F27" s="14"/>
      <c r="H27" s="14"/>
      <c r="I27" s="14"/>
      <c r="K27" s="14"/>
    </row>
    <row r="28" spans="1:11" s="15" customFormat="1" ht="55.15" customHeight="1">
      <c r="A28" s="21">
        <v>21</v>
      </c>
      <c r="B28" s="40" t="s">
        <v>76</v>
      </c>
      <c r="C28" s="38">
        <v>25000</v>
      </c>
      <c r="D28" s="76" t="s">
        <v>203</v>
      </c>
      <c r="F28" s="14"/>
      <c r="H28" s="14"/>
      <c r="I28" s="14"/>
      <c r="K28" s="14"/>
    </row>
    <row r="29" spans="1:11" s="15" customFormat="1" ht="63.6" customHeight="1">
      <c r="A29" s="21">
        <v>22</v>
      </c>
      <c r="B29" s="40" t="s">
        <v>77</v>
      </c>
      <c r="C29" s="38">
        <v>12000</v>
      </c>
      <c r="D29" s="76" t="s">
        <v>160</v>
      </c>
      <c r="F29" s="14"/>
      <c r="H29" s="14"/>
      <c r="I29" s="14"/>
      <c r="K29" s="14"/>
    </row>
    <row r="30" spans="1:11" s="15" customFormat="1" ht="39.6" customHeight="1">
      <c r="A30" s="21">
        <v>23</v>
      </c>
      <c r="B30" s="40" t="s">
        <v>78</v>
      </c>
      <c r="C30" s="38">
        <v>800</v>
      </c>
      <c r="D30" s="76" t="s">
        <v>184</v>
      </c>
      <c r="F30" s="14"/>
      <c r="H30" s="14"/>
      <c r="I30" s="14"/>
      <c r="K30" s="14"/>
    </row>
    <row r="31" spans="1:11" s="15" customFormat="1" ht="62.45" customHeight="1">
      <c r="A31" s="21">
        <v>24</v>
      </c>
      <c r="B31" s="40" t="s">
        <v>79</v>
      </c>
      <c r="C31" s="38">
        <v>3536</v>
      </c>
      <c r="D31" s="76" t="s">
        <v>204</v>
      </c>
      <c r="F31" s="14"/>
      <c r="H31" s="14"/>
      <c r="I31" s="14"/>
      <c r="K31" s="14"/>
    </row>
    <row r="32" spans="1:11" s="15" customFormat="1" ht="73.150000000000006" customHeight="1">
      <c r="A32" s="21">
        <v>25</v>
      </c>
      <c r="B32" s="40" t="s">
        <v>80</v>
      </c>
      <c r="C32" s="38">
        <v>18464.8</v>
      </c>
      <c r="D32" s="76" t="s">
        <v>205</v>
      </c>
      <c r="F32" s="14"/>
      <c r="H32" s="14"/>
      <c r="I32" s="14"/>
      <c r="K32" s="14"/>
    </row>
    <row r="33" spans="1:11" s="15" customFormat="1" ht="47.45" customHeight="1">
      <c r="A33" s="21">
        <v>26</v>
      </c>
      <c r="B33" s="79" t="s">
        <v>81</v>
      </c>
      <c r="C33" s="38">
        <v>22000</v>
      </c>
      <c r="D33" s="76" t="s">
        <v>185</v>
      </c>
      <c r="F33" s="14"/>
      <c r="H33" s="14"/>
      <c r="I33" s="14"/>
      <c r="K33" s="14"/>
    </row>
    <row r="34" spans="1:11" s="15" customFormat="1" ht="90.6" customHeight="1">
      <c r="A34" s="21">
        <v>27</v>
      </c>
      <c r="B34" s="40" t="s">
        <v>82</v>
      </c>
      <c r="C34" s="38">
        <v>62300</v>
      </c>
      <c r="D34" s="76" t="s">
        <v>158</v>
      </c>
      <c r="F34" s="14"/>
      <c r="H34" s="14"/>
      <c r="I34" s="14"/>
      <c r="K34" s="14"/>
    </row>
    <row r="35" spans="1:11" s="15" customFormat="1" ht="57.6" customHeight="1">
      <c r="A35" s="21">
        <v>28</v>
      </c>
      <c r="B35" s="40" t="s">
        <v>83</v>
      </c>
      <c r="C35" s="38">
        <v>20000</v>
      </c>
      <c r="D35" s="76" t="s">
        <v>186</v>
      </c>
      <c r="F35" s="14"/>
      <c r="H35" s="14"/>
      <c r="I35" s="14"/>
      <c r="K35" s="14"/>
    </row>
    <row r="36" spans="1:11" s="15" customFormat="1" ht="43.9" customHeight="1">
      <c r="A36" s="21">
        <v>29</v>
      </c>
      <c r="B36" s="40" t="s">
        <v>84</v>
      </c>
      <c r="C36" s="38">
        <v>1500</v>
      </c>
      <c r="D36" s="76" t="s">
        <v>206</v>
      </c>
      <c r="F36" s="14"/>
      <c r="H36" s="14"/>
      <c r="I36" s="14"/>
      <c r="K36" s="14"/>
    </row>
    <row r="37" spans="1:11" s="15" customFormat="1" ht="149.44999999999999" customHeight="1">
      <c r="A37" s="21">
        <v>30</v>
      </c>
      <c r="B37" s="40" t="s">
        <v>85</v>
      </c>
      <c r="C37" s="38">
        <v>75000</v>
      </c>
      <c r="D37" s="76" t="s">
        <v>207</v>
      </c>
      <c r="F37" s="14"/>
      <c r="H37" s="14"/>
      <c r="I37" s="14"/>
      <c r="K37" s="14"/>
    </row>
    <row r="38" spans="1:11" s="15" customFormat="1" ht="20.25" customHeight="1">
      <c r="A38" s="21">
        <v>31</v>
      </c>
      <c r="B38" s="40" t="s">
        <v>86</v>
      </c>
      <c r="C38" s="38">
        <v>130000</v>
      </c>
      <c r="D38" s="76" t="s">
        <v>150</v>
      </c>
      <c r="F38" s="14"/>
      <c r="H38" s="14"/>
      <c r="I38" s="14"/>
      <c r="K38" s="14"/>
    </row>
    <row r="39" spans="1:11" s="15" customFormat="1" ht="55.9" customHeight="1">
      <c r="A39" s="21">
        <v>32</v>
      </c>
      <c r="B39" s="40" t="s">
        <v>87</v>
      </c>
      <c r="C39" s="38">
        <v>75000</v>
      </c>
      <c r="D39" s="76" t="s">
        <v>168</v>
      </c>
      <c r="F39" s="14"/>
      <c r="H39" s="14"/>
      <c r="I39" s="14"/>
      <c r="K39" s="14"/>
    </row>
    <row r="40" spans="1:11" s="15" customFormat="1" ht="56.45" customHeight="1">
      <c r="A40" s="21">
        <v>33</v>
      </c>
      <c r="B40" s="40" t="s">
        <v>88</v>
      </c>
      <c r="C40" s="38">
        <v>55000</v>
      </c>
      <c r="D40" s="76" t="s">
        <v>167</v>
      </c>
      <c r="F40" s="14"/>
      <c r="H40" s="14"/>
      <c r="I40" s="14"/>
      <c r="K40" s="14"/>
    </row>
    <row r="41" spans="1:11" s="15" customFormat="1" ht="37.9" customHeight="1">
      <c r="A41" s="21">
        <v>34</v>
      </c>
      <c r="B41" s="40" t="s">
        <v>89</v>
      </c>
      <c r="C41" s="38">
        <v>3000</v>
      </c>
      <c r="D41" s="76" t="s">
        <v>163</v>
      </c>
      <c r="F41" s="14"/>
      <c r="H41" s="14"/>
      <c r="I41" s="14"/>
      <c r="K41" s="14"/>
    </row>
    <row r="42" spans="1:11" s="15" customFormat="1" ht="56.45" customHeight="1">
      <c r="A42" s="21">
        <v>35</v>
      </c>
      <c r="B42" s="41" t="s">
        <v>90</v>
      </c>
      <c r="C42" s="38">
        <v>6500</v>
      </c>
      <c r="D42" s="76" t="s">
        <v>157</v>
      </c>
      <c r="F42" s="14"/>
      <c r="H42" s="14"/>
      <c r="I42" s="14"/>
      <c r="K42" s="14"/>
    </row>
    <row r="43" spans="1:11" s="15" customFormat="1" ht="178.9" customHeight="1">
      <c r="A43" s="21">
        <v>36</v>
      </c>
      <c r="B43" s="41" t="s">
        <v>91</v>
      </c>
      <c r="C43" s="38">
        <v>64600</v>
      </c>
      <c r="D43" s="76" t="s">
        <v>220</v>
      </c>
      <c r="F43" s="14"/>
      <c r="H43" s="14"/>
      <c r="I43" s="14"/>
      <c r="K43" s="14"/>
    </row>
    <row r="44" spans="1:11" s="15" customFormat="1" ht="55.15" customHeight="1">
      <c r="A44" s="21">
        <v>37</v>
      </c>
      <c r="B44" s="41" t="s">
        <v>92</v>
      </c>
      <c r="C44" s="38">
        <v>7400</v>
      </c>
      <c r="D44" s="76" t="s">
        <v>218</v>
      </c>
      <c r="F44" s="14"/>
      <c r="H44" s="14"/>
      <c r="I44" s="14"/>
      <c r="K44" s="14"/>
    </row>
    <row r="45" spans="1:11" s="15" customFormat="1" ht="90" customHeight="1">
      <c r="A45" s="21">
        <v>38</v>
      </c>
      <c r="B45" s="41" t="s">
        <v>93</v>
      </c>
      <c r="C45" s="38">
        <v>17000</v>
      </c>
      <c r="D45" s="76" t="s">
        <v>219</v>
      </c>
      <c r="F45" s="14"/>
      <c r="H45" s="14"/>
      <c r="I45" s="14"/>
      <c r="K45" s="14"/>
    </row>
    <row r="46" spans="1:11" s="15" customFormat="1" ht="20.25" customHeight="1">
      <c r="A46" s="21">
        <v>39</v>
      </c>
      <c r="B46" s="41" t="s">
        <v>94</v>
      </c>
      <c r="C46" s="38">
        <v>300</v>
      </c>
      <c r="D46" s="76" t="s">
        <v>161</v>
      </c>
      <c r="F46" s="14"/>
      <c r="H46" s="14"/>
      <c r="I46" s="14"/>
      <c r="K46" s="14"/>
    </row>
    <row r="47" spans="1:11" s="15" customFormat="1" ht="20.25" customHeight="1">
      <c r="A47" s="21">
        <v>40</v>
      </c>
      <c r="B47" s="41" t="s">
        <v>95</v>
      </c>
      <c r="C47" s="38">
        <v>1457.8</v>
      </c>
      <c r="D47" s="76" t="s">
        <v>154</v>
      </c>
      <c r="F47" s="14"/>
      <c r="H47" s="14"/>
      <c r="I47" s="14"/>
      <c r="K47" s="14"/>
    </row>
    <row r="48" spans="1:11" s="15" customFormat="1" ht="20.25" customHeight="1">
      <c r="A48" s="21">
        <v>41</v>
      </c>
      <c r="B48" s="41" t="s">
        <v>96</v>
      </c>
      <c r="C48" s="38">
        <v>265</v>
      </c>
      <c r="D48" s="76" t="s">
        <v>162</v>
      </c>
      <c r="F48" s="14"/>
      <c r="H48" s="14"/>
      <c r="I48" s="14"/>
      <c r="K48" s="14"/>
    </row>
    <row r="49" spans="1:11" s="15" customFormat="1" ht="20.25" customHeight="1">
      <c r="A49" s="21">
        <v>42</v>
      </c>
      <c r="B49" s="41" t="s">
        <v>97</v>
      </c>
      <c r="C49" s="38">
        <v>3925.5</v>
      </c>
      <c r="D49" s="76" t="s">
        <v>152</v>
      </c>
      <c r="F49" s="14"/>
      <c r="H49" s="14"/>
      <c r="I49" s="14"/>
      <c r="K49" s="14"/>
    </row>
    <row r="50" spans="1:11" s="15" customFormat="1" ht="20.25" customHeight="1">
      <c r="A50" s="21">
        <v>43</v>
      </c>
      <c r="B50" s="41" t="s">
        <v>98</v>
      </c>
      <c r="C50" s="38">
        <v>22</v>
      </c>
      <c r="D50" s="76" t="s">
        <v>217</v>
      </c>
      <c r="F50" s="14"/>
      <c r="H50" s="14"/>
      <c r="I50" s="14"/>
      <c r="K50" s="14"/>
    </row>
    <row r="51" spans="1:11" s="15" customFormat="1" ht="20.25" customHeight="1">
      <c r="A51" s="21">
        <v>44</v>
      </c>
      <c r="B51" s="41" t="s">
        <v>99</v>
      </c>
      <c r="C51" s="38">
        <v>1914.8</v>
      </c>
      <c r="D51" s="76" t="s">
        <v>153</v>
      </c>
      <c r="F51" s="14"/>
      <c r="H51" s="14"/>
      <c r="I51" s="14"/>
      <c r="K51" s="14"/>
    </row>
    <row r="52" spans="1:11" s="15" customFormat="1" ht="20.25" customHeight="1">
      <c r="A52" s="21">
        <v>45</v>
      </c>
      <c r="B52" s="41" t="s">
        <v>100</v>
      </c>
      <c r="C52" s="38">
        <v>2200</v>
      </c>
      <c r="D52" s="76" t="s">
        <v>169</v>
      </c>
      <c r="F52" s="14"/>
      <c r="H52" s="14"/>
      <c r="I52" s="14"/>
      <c r="K52" s="14"/>
    </row>
    <row r="53" spans="1:11" s="15" customFormat="1" ht="20.25" customHeight="1">
      <c r="A53" s="21">
        <v>46</v>
      </c>
      <c r="B53" s="41" t="s">
        <v>101</v>
      </c>
      <c r="C53" s="38">
        <v>550</v>
      </c>
      <c r="D53" s="76" t="s">
        <v>151</v>
      </c>
      <c r="F53" s="14"/>
      <c r="H53" s="14"/>
      <c r="I53" s="14"/>
      <c r="K53" s="14"/>
    </row>
    <row r="54" spans="1:11" s="15" customFormat="1" ht="57.6" customHeight="1">
      <c r="A54" s="21">
        <v>47</v>
      </c>
      <c r="B54" s="41" t="s">
        <v>102</v>
      </c>
      <c r="C54" s="38">
        <v>2200</v>
      </c>
      <c r="D54" s="76" t="s">
        <v>170</v>
      </c>
      <c r="F54" s="14"/>
      <c r="H54" s="14"/>
      <c r="I54" s="14"/>
      <c r="K54" s="14"/>
    </row>
    <row r="55" spans="1:11" s="15" customFormat="1" ht="60" customHeight="1">
      <c r="A55" s="21">
        <v>48</v>
      </c>
      <c r="B55" s="41" t="s">
        <v>103</v>
      </c>
      <c r="C55" s="38">
        <v>3500</v>
      </c>
      <c r="D55" s="76" t="s">
        <v>208</v>
      </c>
      <c r="F55" s="14"/>
      <c r="H55" s="14"/>
      <c r="I55" s="14"/>
      <c r="K55" s="14"/>
    </row>
    <row r="56" spans="1:11" s="15" customFormat="1" ht="81" customHeight="1">
      <c r="A56" s="21">
        <v>49</v>
      </c>
      <c r="B56" s="43" t="s">
        <v>104</v>
      </c>
      <c r="C56" s="38">
        <v>5300</v>
      </c>
      <c r="D56" s="76" t="s">
        <v>175</v>
      </c>
      <c r="F56" s="14"/>
      <c r="H56" s="14"/>
      <c r="I56" s="14"/>
      <c r="K56" s="14"/>
    </row>
    <row r="57" spans="1:11" s="15" customFormat="1" ht="91.15" customHeight="1">
      <c r="A57" s="21">
        <v>50</v>
      </c>
      <c r="B57" s="43" t="s">
        <v>105</v>
      </c>
      <c r="C57" s="38">
        <v>135000</v>
      </c>
      <c r="D57" s="76" t="s">
        <v>209</v>
      </c>
      <c r="F57" s="14"/>
      <c r="H57" s="14"/>
      <c r="I57" s="14"/>
      <c r="K57" s="14"/>
    </row>
    <row r="58" spans="1:11" s="15" customFormat="1" ht="20.25" customHeight="1">
      <c r="A58" s="21">
        <v>51</v>
      </c>
      <c r="B58" s="43" t="s">
        <v>106</v>
      </c>
      <c r="C58" s="38">
        <v>800</v>
      </c>
      <c r="D58" s="76" t="s">
        <v>174</v>
      </c>
      <c r="F58" s="14"/>
      <c r="H58" s="14"/>
      <c r="I58" s="14"/>
      <c r="K58" s="14"/>
    </row>
    <row r="59" spans="1:11" s="15" customFormat="1" ht="93" customHeight="1">
      <c r="A59" s="21">
        <v>52</v>
      </c>
      <c r="B59" s="43" t="s">
        <v>107</v>
      </c>
      <c r="C59" s="38">
        <v>4700</v>
      </c>
      <c r="D59" s="76" t="s">
        <v>210</v>
      </c>
      <c r="F59" s="14"/>
      <c r="H59" s="14"/>
      <c r="I59" s="14"/>
      <c r="K59" s="14"/>
    </row>
    <row r="60" spans="1:11" s="15" customFormat="1" ht="28.15" customHeight="1">
      <c r="A60" s="21">
        <v>53</v>
      </c>
      <c r="B60" s="43" t="s">
        <v>108</v>
      </c>
      <c r="C60" s="38">
        <v>220</v>
      </c>
      <c r="D60" s="76" t="s">
        <v>180</v>
      </c>
      <c r="F60" s="14"/>
      <c r="H60" s="14"/>
      <c r="I60" s="14"/>
      <c r="K60" s="14"/>
    </row>
    <row r="61" spans="1:11" s="15" customFormat="1" ht="60.6" customHeight="1">
      <c r="A61" s="21">
        <v>54</v>
      </c>
      <c r="B61" s="43" t="s">
        <v>109</v>
      </c>
      <c r="C61" s="38">
        <v>50000</v>
      </c>
      <c r="D61" s="76" t="s">
        <v>176</v>
      </c>
      <c r="F61" s="14"/>
      <c r="H61" s="14"/>
      <c r="I61" s="14"/>
      <c r="K61" s="14"/>
    </row>
    <row r="62" spans="1:11" s="15" customFormat="1" ht="45" customHeight="1">
      <c r="A62" s="21">
        <v>55</v>
      </c>
      <c r="B62" s="43" t="s">
        <v>110</v>
      </c>
      <c r="C62" s="38">
        <f>4982.9+1521.5+400</f>
        <v>6904.4</v>
      </c>
      <c r="D62" s="76" t="s">
        <v>211</v>
      </c>
      <c r="F62" s="14"/>
      <c r="H62" s="14"/>
      <c r="I62" s="14"/>
      <c r="K62" s="14"/>
    </row>
    <row r="63" spans="1:11" s="15" customFormat="1" ht="51" customHeight="1">
      <c r="A63" s="21">
        <v>56</v>
      </c>
      <c r="B63" s="43" t="s">
        <v>111</v>
      </c>
      <c r="C63" s="38">
        <v>4149.3</v>
      </c>
      <c r="D63" s="76" t="s">
        <v>179</v>
      </c>
      <c r="F63" s="14"/>
      <c r="H63" s="14"/>
      <c r="I63" s="14"/>
      <c r="K63" s="14"/>
    </row>
    <row r="64" spans="1:11" s="15" customFormat="1" ht="20.25" customHeight="1">
      <c r="A64" s="21">
        <v>57</v>
      </c>
      <c r="B64" s="44" t="s">
        <v>112</v>
      </c>
      <c r="C64" s="38">
        <v>500</v>
      </c>
      <c r="D64" s="76" t="s">
        <v>216</v>
      </c>
      <c r="F64" s="14"/>
      <c r="H64" s="14"/>
      <c r="I64" s="14"/>
      <c r="K64" s="14"/>
    </row>
    <row r="65" spans="1:11" s="15" customFormat="1" ht="20.25" customHeight="1">
      <c r="A65" s="21">
        <v>58</v>
      </c>
      <c r="B65" s="80" t="s">
        <v>113</v>
      </c>
      <c r="C65" s="38">
        <v>721.3</v>
      </c>
      <c r="D65" s="76" t="s">
        <v>155</v>
      </c>
      <c r="F65" s="14"/>
      <c r="H65" s="14"/>
      <c r="I65" s="14"/>
      <c r="K65" s="14"/>
    </row>
    <row r="66" spans="1:11" s="15" customFormat="1" ht="67.150000000000006" customHeight="1">
      <c r="A66" s="21">
        <v>59</v>
      </c>
      <c r="B66" s="45" t="s">
        <v>114</v>
      </c>
      <c r="C66" s="38">
        <v>8839.1</v>
      </c>
      <c r="D66" s="76" t="s">
        <v>212</v>
      </c>
      <c r="F66" s="14"/>
      <c r="H66" s="14"/>
      <c r="I66" s="14"/>
      <c r="K66" s="14"/>
    </row>
    <row r="67" spans="1:11" s="15" customFormat="1" ht="107.45" customHeight="1">
      <c r="A67" s="21">
        <v>60</v>
      </c>
      <c r="B67" s="45" t="s">
        <v>115</v>
      </c>
      <c r="C67" s="38">
        <v>25000</v>
      </c>
      <c r="D67" s="76" t="s">
        <v>177</v>
      </c>
      <c r="F67" s="14"/>
      <c r="H67" s="14"/>
      <c r="I67" s="14"/>
      <c r="K67" s="14"/>
    </row>
    <row r="68" spans="1:11" s="15" customFormat="1" ht="60" customHeight="1">
      <c r="A68" s="21">
        <v>61</v>
      </c>
      <c r="B68" s="45" t="s">
        <v>116</v>
      </c>
      <c r="C68" s="38">
        <f>2215</f>
        <v>2215</v>
      </c>
      <c r="D68" s="76" t="s">
        <v>178</v>
      </c>
      <c r="F68" s="14"/>
      <c r="H68" s="14"/>
      <c r="I68" s="14"/>
      <c r="K68" s="14"/>
    </row>
    <row r="69" spans="1:11" s="15" customFormat="1" ht="39" customHeight="1">
      <c r="A69" s="21">
        <v>62</v>
      </c>
      <c r="B69" s="45" t="s">
        <v>117</v>
      </c>
      <c r="C69" s="38">
        <v>9000</v>
      </c>
      <c r="D69" s="76" t="s">
        <v>188</v>
      </c>
      <c r="F69" s="14"/>
      <c r="H69" s="14"/>
      <c r="I69" s="14"/>
      <c r="K69" s="14"/>
    </row>
    <row r="70" spans="1:11" s="15" customFormat="1" ht="49.15" customHeight="1">
      <c r="A70" s="21">
        <v>63</v>
      </c>
      <c r="B70" s="46" t="s">
        <v>118</v>
      </c>
      <c r="C70" s="38">
        <v>22296</v>
      </c>
      <c r="D70" s="76" t="s">
        <v>213</v>
      </c>
      <c r="F70" s="14"/>
      <c r="H70" s="14"/>
      <c r="I70" s="14"/>
      <c r="K70" s="14"/>
    </row>
    <row r="71" spans="1:11" s="15" customFormat="1" ht="20.25" customHeight="1">
      <c r="A71" s="21">
        <v>64</v>
      </c>
      <c r="B71" s="46" t="s">
        <v>119</v>
      </c>
      <c r="C71" s="38">
        <v>4152.5</v>
      </c>
      <c r="D71" s="76" t="s">
        <v>183</v>
      </c>
      <c r="F71" s="14"/>
      <c r="H71" s="14"/>
      <c r="I71" s="14"/>
      <c r="K71" s="14"/>
    </row>
    <row r="72" spans="1:11" s="15" customFormat="1" ht="46.9" customHeight="1">
      <c r="A72" s="21">
        <v>65</v>
      </c>
      <c r="B72" s="45" t="s">
        <v>120</v>
      </c>
      <c r="C72" s="38">
        <v>2700</v>
      </c>
      <c r="D72" s="76" t="s">
        <v>214</v>
      </c>
      <c r="F72" s="14"/>
      <c r="H72" s="14"/>
      <c r="I72" s="14"/>
      <c r="K72" s="14"/>
    </row>
    <row r="73" spans="1:11" s="15" customFormat="1" ht="42" customHeight="1">
      <c r="A73" s="21">
        <v>66</v>
      </c>
      <c r="B73" s="45" t="s">
        <v>121</v>
      </c>
      <c r="C73" s="38">
        <v>16000</v>
      </c>
      <c r="D73" s="76" t="s">
        <v>189</v>
      </c>
      <c r="F73" s="14"/>
      <c r="H73" s="14"/>
      <c r="I73" s="14"/>
      <c r="K73" s="14"/>
    </row>
    <row r="74" spans="1:11" s="15" customFormat="1" ht="45" customHeight="1">
      <c r="A74" s="21">
        <v>67</v>
      </c>
      <c r="B74" s="45" t="s">
        <v>122</v>
      </c>
      <c r="C74" s="38">
        <v>2106.1</v>
      </c>
      <c r="D74" s="76" t="s">
        <v>156</v>
      </c>
      <c r="F74" s="14"/>
      <c r="H74" s="14"/>
      <c r="I74" s="14"/>
      <c r="K74" s="14"/>
    </row>
    <row r="75" spans="1:11" s="15" customFormat="1" ht="20.25" customHeight="1">
      <c r="A75" s="21">
        <v>68</v>
      </c>
      <c r="B75" s="45" t="s">
        <v>123</v>
      </c>
      <c r="C75" s="38">
        <v>550</v>
      </c>
      <c r="D75" s="76" t="s">
        <v>151</v>
      </c>
      <c r="F75" s="14"/>
      <c r="H75" s="14"/>
      <c r="I75" s="14"/>
      <c r="K75" s="14"/>
    </row>
    <row r="76" spans="1:11" s="15" customFormat="1" ht="46.15" customHeight="1">
      <c r="A76" s="21">
        <v>69</v>
      </c>
      <c r="B76" s="45" t="s">
        <v>124</v>
      </c>
      <c r="C76" s="38">
        <v>3200</v>
      </c>
      <c r="D76" s="76" t="s">
        <v>190</v>
      </c>
      <c r="F76" s="14"/>
      <c r="H76" s="14"/>
      <c r="I76" s="14"/>
      <c r="K76" s="14"/>
    </row>
    <row r="77" spans="1:11" s="15" customFormat="1" ht="51.6" customHeight="1">
      <c r="A77" s="21">
        <v>70</v>
      </c>
      <c r="B77" s="45" t="s">
        <v>125</v>
      </c>
      <c r="C77" s="38">
        <v>4500</v>
      </c>
      <c r="D77" s="76" t="s">
        <v>191</v>
      </c>
      <c r="F77" s="14"/>
      <c r="H77" s="14"/>
      <c r="I77" s="14"/>
      <c r="K77" s="14"/>
    </row>
    <row r="78" spans="1:11" s="15" customFormat="1" ht="115.15" customHeight="1">
      <c r="A78" s="21">
        <v>71</v>
      </c>
      <c r="B78" s="45" t="s">
        <v>126</v>
      </c>
      <c r="C78" s="38">
        <v>3904.5</v>
      </c>
      <c r="D78" s="76" t="s">
        <v>215</v>
      </c>
      <c r="F78" s="14"/>
      <c r="H78" s="14"/>
      <c r="I78" s="14"/>
      <c r="K78" s="14"/>
    </row>
    <row r="79" spans="1:11" s="15" customFormat="1" ht="20.25" customHeight="1">
      <c r="A79" s="21">
        <v>72</v>
      </c>
      <c r="B79" s="45" t="s">
        <v>127</v>
      </c>
      <c r="C79" s="42">
        <v>750</v>
      </c>
      <c r="D79" s="76" t="s">
        <v>187</v>
      </c>
      <c r="F79" s="14"/>
      <c r="H79" s="14"/>
      <c r="I79" s="14"/>
      <c r="K79" s="14"/>
    </row>
    <row r="80" spans="1:11" s="17" customFormat="1" ht="27.6" customHeight="1">
      <c r="A80" s="163" t="s">
        <v>44</v>
      </c>
      <c r="B80" s="164"/>
      <c r="C80" s="81">
        <f>SUM(C8:C79)</f>
        <v>1506913.0000000005</v>
      </c>
      <c r="D80" s="77"/>
    </row>
    <row r="81" spans="3:3">
      <c r="C81" s="52"/>
    </row>
  </sheetData>
  <protectedRanges>
    <protectedRange sqref="C8:C78" name="Range1_1_1_1_1"/>
    <protectedRange sqref="C79" name="Range1_1_1_1_4_1"/>
  </protectedRanges>
  <mergeCells count="6">
    <mergeCell ref="A80:B80"/>
    <mergeCell ref="A1:D1"/>
    <mergeCell ref="D2:D6"/>
    <mergeCell ref="A2:A6"/>
    <mergeCell ref="B2:B6"/>
    <mergeCell ref="C2:C6"/>
  </mergeCells>
  <pageMargins left="0.25" right="0.22" top="0.32" bottom="0.22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37" workbookViewId="0">
      <selection sqref="A1:G77"/>
    </sheetView>
  </sheetViews>
  <sheetFormatPr defaultRowHeight="17.25"/>
  <cols>
    <col min="1" max="1" width="4.375" style="1" customWidth="1"/>
    <col min="2" max="2" width="24.625" style="22" customWidth="1"/>
    <col min="3" max="3" width="13.5" style="1" customWidth="1"/>
    <col min="4" max="4" width="14.25" style="1" customWidth="1"/>
    <col min="5" max="5" width="13.125" style="1" customWidth="1"/>
    <col min="6" max="6" width="12.75" style="1" customWidth="1"/>
    <col min="7" max="7" width="12.875" style="1" customWidth="1"/>
    <col min="8" max="16384" width="9" style="1"/>
  </cols>
  <sheetData>
    <row r="1" spans="1:7" ht="27.75" customHeight="1">
      <c r="A1" s="174" t="s">
        <v>230</v>
      </c>
      <c r="B1" s="174"/>
      <c r="C1" s="174"/>
      <c r="D1" s="174"/>
      <c r="E1" s="174"/>
      <c r="F1" s="174"/>
      <c r="G1" s="174"/>
    </row>
    <row r="2" spans="1:7" ht="34.5" customHeight="1">
      <c r="A2" s="175"/>
      <c r="B2" s="175"/>
      <c r="C2" s="175"/>
      <c r="D2" s="175"/>
      <c r="E2" s="175"/>
      <c r="F2" s="175"/>
      <c r="G2" s="175"/>
    </row>
    <row r="3" spans="1:7" ht="105.6" customHeight="1">
      <c r="A3" s="172" t="s">
        <v>223</v>
      </c>
      <c r="B3" s="84" t="s">
        <v>224</v>
      </c>
      <c r="C3" s="85" t="s">
        <v>225</v>
      </c>
      <c r="D3" s="85" t="s">
        <v>226</v>
      </c>
      <c r="E3" s="85" t="s">
        <v>228</v>
      </c>
      <c r="F3" s="85" t="s">
        <v>227</v>
      </c>
      <c r="G3" s="85" t="s">
        <v>229</v>
      </c>
    </row>
    <row r="4" spans="1:7" s="31" customFormat="1" ht="15.6" customHeight="1">
      <c r="A4" s="173"/>
      <c r="B4" s="29">
        <v>1</v>
      </c>
      <c r="C4" s="29">
        <v>2</v>
      </c>
      <c r="D4" s="28">
        <v>3</v>
      </c>
      <c r="E4" s="28">
        <v>4</v>
      </c>
      <c r="F4" s="28">
        <v>5</v>
      </c>
      <c r="G4" s="28">
        <v>6</v>
      </c>
    </row>
    <row r="5" spans="1:7" s="14" customFormat="1" ht="20.25" customHeight="1">
      <c r="A5" s="21">
        <v>1</v>
      </c>
      <c r="B5" s="37" t="s">
        <v>56</v>
      </c>
      <c r="C5" s="12">
        <v>0</v>
      </c>
      <c r="D5" s="76">
        <v>305670</v>
      </c>
      <c r="E5" s="76">
        <v>305670</v>
      </c>
      <c r="F5" s="83">
        <f>D5-C5</f>
        <v>305670</v>
      </c>
      <c r="G5" s="83">
        <f>D5-E5</f>
        <v>0</v>
      </c>
    </row>
    <row r="6" spans="1:7" s="14" customFormat="1" ht="20.25" customHeight="1">
      <c r="A6" s="21">
        <v>2</v>
      </c>
      <c r="B6" s="72" t="s">
        <v>57</v>
      </c>
      <c r="C6" s="12">
        <v>23843.299999999996</v>
      </c>
      <c r="D6" s="76">
        <v>21843.200000000001</v>
      </c>
      <c r="E6" s="76">
        <v>21843.200000000001</v>
      </c>
      <c r="F6" s="83">
        <f t="shared" ref="F6:F69" si="0">D6-C6</f>
        <v>-2000.0999999999949</v>
      </c>
      <c r="G6" s="83">
        <f t="shared" ref="G6:G69" si="1">D6-E6</f>
        <v>0</v>
      </c>
    </row>
    <row r="7" spans="1:7" s="14" customFormat="1" ht="20.25" customHeight="1">
      <c r="A7" s="21">
        <v>3</v>
      </c>
      <c r="B7" s="72" t="s">
        <v>58</v>
      </c>
      <c r="C7" s="12">
        <v>3718.6</v>
      </c>
      <c r="D7" s="76">
        <v>4472.2070000000003</v>
      </c>
      <c r="E7" s="76">
        <v>4060.9</v>
      </c>
      <c r="F7" s="83">
        <f t="shared" si="0"/>
        <v>753.60700000000043</v>
      </c>
      <c r="G7" s="83">
        <f t="shared" si="1"/>
        <v>411.30700000000024</v>
      </c>
    </row>
    <row r="8" spans="1:7" s="14" customFormat="1" ht="20.25" customHeight="1">
      <c r="A8" s="21">
        <v>4</v>
      </c>
      <c r="B8" s="37" t="s">
        <v>59</v>
      </c>
      <c r="C8" s="12">
        <v>0</v>
      </c>
      <c r="D8" s="76">
        <v>4595.8999999999996</v>
      </c>
      <c r="E8" s="76">
        <v>4595.8999999999996</v>
      </c>
      <c r="F8" s="83">
        <f t="shared" si="0"/>
        <v>4595.8999999999996</v>
      </c>
      <c r="G8" s="83">
        <f t="shared" si="1"/>
        <v>0</v>
      </c>
    </row>
    <row r="9" spans="1:7" s="14" customFormat="1" ht="20.25" customHeight="1">
      <c r="A9" s="21">
        <v>5</v>
      </c>
      <c r="B9" s="72" t="s">
        <v>60</v>
      </c>
      <c r="C9" s="12">
        <v>9233.7000000000007</v>
      </c>
      <c r="D9" s="76">
        <v>9496.6</v>
      </c>
      <c r="E9" s="76">
        <v>9496.6</v>
      </c>
      <c r="F9" s="83">
        <f t="shared" si="0"/>
        <v>262.89999999999964</v>
      </c>
      <c r="G9" s="83">
        <f t="shared" si="1"/>
        <v>0</v>
      </c>
    </row>
    <row r="10" spans="1:7" s="14" customFormat="1" ht="20.25" customHeight="1">
      <c r="A10" s="21">
        <v>6</v>
      </c>
      <c r="B10" s="72" t="s">
        <v>61</v>
      </c>
      <c r="C10" s="12">
        <v>20854.900000000001</v>
      </c>
      <c r="D10" s="76">
        <v>21301.1</v>
      </c>
      <c r="E10" s="76">
        <v>21301.1</v>
      </c>
      <c r="F10" s="83">
        <f t="shared" si="0"/>
        <v>446.19999999999709</v>
      </c>
      <c r="G10" s="83">
        <f t="shared" si="1"/>
        <v>0</v>
      </c>
    </row>
    <row r="11" spans="1:7" s="14" customFormat="1" ht="20.25" customHeight="1">
      <c r="A11" s="21">
        <v>7</v>
      </c>
      <c r="B11" s="72" t="s">
        <v>62</v>
      </c>
      <c r="C11" s="12">
        <v>11040.5</v>
      </c>
      <c r="D11" s="76">
        <v>10592.4</v>
      </c>
      <c r="E11" s="76">
        <v>9634.4</v>
      </c>
      <c r="F11" s="83">
        <f t="shared" si="0"/>
        <v>-448.10000000000036</v>
      </c>
      <c r="G11" s="83">
        <f t="shared" si="1"/>
        <v>958</v>
      </c>
    </row>
    <row r="12" spans="1:7" s="14" customFormat="1" ht="20.25" customHeight="1">
      <c r="A12" s="21">
        <v>8</v>
      </c>
      <c r="B12" s="72" t="s">
        <v>63</v>
      </c>
      <c r="C12" s="12">
        <v>14715</v>
      </c>
      <c r="D12" s="76">
        <v>14144</v>
      </c>
      <c r="E12" s="76">
        <v>14144</v>
      </c>
      <c r="F12" s="83">
        <f t="shared" si="0"/>
        <v>-571</v>
      </c>
      <c r="G12" s="83">
        <f t="shared" si="1"/>
        <v>0</v>
      </c>
    </row>
    <row r="13" spans="1:7" s="14" customFormat="1" ht="20.25" customHeight="1">
      <c r="A13" s="21">
        <v>9</v>
      </c>
      <c r="B13" s="72" t="s">
        <v>64</v>
      </c>
      <c r="C13" s="12">
        <v>7201.6</v>
      </c>
      <c r="D13" s="76">
        <v>7530.4</v>
      </c>
      <c r="E13" s="76">
        <v>7530.4</v>
      </c>
      <c r="F13" s="83">
        <f t="shared" si="0"/>
        <v>328.79999999999927</v>
      </c>
      <c r="G13" s="83">
        <f t="shared" si="1"/>
        <v>0</v>
      </c>
    </row>
    <row r="14" spans="1:7" s="14" customFormat="1" ht="20.25" customHeight="1">
      <c r="A14" s="21">
        <v>10</v>
      </c>
      <c r="B14" s="37" t="s">
        <v>65</v>
      </c>
      <c r="C14" s="12">
        <v>0</v>
      </c>
      <c r="D14" s="76">
        <v>35978.600000000006</v>
      </c>
      <c r="E14" s="76">
        <v>35978.600000000006</v>
      </c>
      <c r="F14" s="83">
        <f t="shared" si="0"/>
        <v>35978.600000000006</v>
      </c>
      <c r="G14" s="83">
        <f t="shared" si="1"/>
        <v>0</v>
      </c>
    </row>
    <row r="15" spans="1:7" s="14" customFormat="1" ht="20.25" customHeight="1">
      <c r="A15" s="21">
        <v>11</v>
      </c>
      <c r="B15" s="72" t="s">
        <v>66</v>
      </c>
      <c r="C15" s="12">
        <v>196</v>
      </c>
      <c r="D15" s="76">
        <v>206.1</v>
      </c>
      <c r="E15" s="76">
        <v>206.1</v>
      </c>
      <c r="F15" s="83">
        <f t="shared" si="0"/>
        <v>10.099999999999994</v>
      </c>
      <c r="G15" s="83">
        <f t="shared" si="1"/>
        <v>0</v>
      </c>
    </row>
    <row r="16" spans="1:7" s="14" customFormat="1" ht="20.25" customHeight="1">
      <c r="A16" s="21">
        <v>12</v>
      </c>
      <c r="B16" s="37" t="s">
        <v>67</v>
      </c>
      <c r="C16" s="12">
        <v>0</v>
      </c>
      <c r="D16" s="76">
        <v>4389.2</v>
      </c>
      <c r="E16" s="76">
        <v>2739.2</v>
      </c>
      <c r="F16" s="83">
        <f t="shared" si="0"/>
        <v>4389.2</v>
      </c>
      <c r="G16" s="83">
        <f t="shared" si="1"/>
        <v>1650</v>
      </c>
    </row>
    <row r="17" spans="1:7" s="15" customFormat="1" ht="20.25" customHeight="1">
      <c r="A17" s="21">
        <v>13</v>
      </c>
      <c r="B17" s="37" t="s">
        <v>68</v>
      </c>
      <c r="C17" s="12">
        <v>0</v>
      </c>
      <c r="D17" s="76">
        <v>65320.001000000004</v>
      </c>
      <c r="E17" s="76">
        <v>60020</v>
      </c>
      <c r="F17" s="83">
        <f t="shared" si="0"/>
        <v>65320.001000000004</v>
      </c>
      <c r="G17" s="83">
        <f t="shared" si="1"/>
        <v>5300.0010000000038</v>
      </c>
    </row>
    <row r="18" spans="1:7" s="15" customFormat="1" ht="20.25" customHeight="1">
      <c r="A18" s="21">
        <v>14</v>
      </c>
      <c r="B18" s="37" t="s">
        <v>69</v>
      </c>
      <c r="C18" s="12">
        <v>0</v>
      </c>
      <c r="D18" s="76">
        <v>25810</v>
      </c>
      <c r="E18" s="76">
        <v>25810</v>
      </c>
      <c r="F18" s="83">
        <f t="shared" si="0"/>
        <v>25810</v>
      </c>
      <c r="G18" s="83">
        <f t="shared" si="1"/>
        <v>0</v>
      </c>
    </row>
    <row r="19" spans="1:7" s="15" customFormat="1" ht="20.25" customHeight="1">
      <c r="A19" s="21">
        <v>15</v>
      </c>
      <c r="B19" s="72" t="s">
        <v>70</v>
      </c>
      <c r="C19" s="12">
        <v>7042.8</v>
      </c>
      <c r="D19" s="76">
        <v>6485.5999999999995</v>
      </c>
      <c r="E19" s="76">
        <v>6485.5999999999995</v>
      </c>
      <c r="F19" s="83">
        <f t="shared" si="0"/>
        <v>-557.20000000000073</v>
      </c>
      <c r="G19" s="83">
        <f t="shared" si="1"/>
        <v>0</v>
      </c>
    </row>
    <row r="20" spans="1:7" s="15" customFormat="1" ht="20.25" customHeight="1">
      <c r="A20" s="21">
        <v>16</v>
      </c>
      <c r="B20" s="72" t="s">
        <v>71</v>
      </c>
      <c r="C20" s="12">
        <v>8840.2999999999993</v>
      </c>
      <c r="D20" s="76">
        <v>8423.0999999999985</v>
      </c>
      <c r="E20" s="76">
        <v>8423.0999999999985</v>
      </c>
      <c r="F20" s="83">
        <f t="shared" si="0"/>
        <v>-417.20000000000073</v>
      </c>
      <c r="G20" s="83">
        <f t="shared" si="1"/>
        <v>0</v>
      </c>
    </row>
    <row r="21" spans="1:7" s="15" customFormat="1" ht="20.25" customHeight="1">
      <c r="A21" s="21">
        <v>17</v>
      </c>
      <c r="B21" s="37" t="s">
        <v>72</v>
      </c>
      <c r="C21" s="12">
        <v>0</v>
      </c>
      <c r="D21" s="76">
        <v>9710.2999999999993</v>
      </c>
      <c r="E21" s="76">
        <v>9710.2999999999993</v>
      </c>
      <c r="F21" s="83">
        <f t="shared" si="0"/>
        <v>9710.2999999999993</v>
      </c>
      <c r="G21" s="83">
        <f t="shared" si="1"/>
        <v>0</v>
      </c>
    </row>
    <row r="22" spans="1:7" s="15" customFormat="1" ht="20.25" customHeight="1">
      <c r="A22" s="21">
        <v>18</v>
      </c>
      <c r="B22" s="72" t="s">
        <v>73</v>
      </c>
      <c r="C22" s="12">
        <v>7121.7000000000007</v>
      </c>
      <c r="D22" s="76">
        <v>7620.9000000000005</v>
      </c>
      <c r="E22" s="76">
        <v>7220.9000000000005</v>
      </c>
      <c r="F22" s="83">
        <f t="shared" si="0"/>
        <v>499.19999999999982</v>
      </c>
      <c r="G22" s="83">
        <f t="shared" si="1"/>
        <v>400</v>
      </c>
    </row>
    <row r="23" spans="1:7" s="15" customFormat="1" ht="20.25" customHeight="1">
      <c r="A23" s="21">
        <v>19</v>
      </c>
      <c r="B23" s="72" t="s">
        <v>74</v>
      </c>
      <c r="C23" s="12">
        <v>39651</v>
      </c>
      <c r="D23" s="76">
        <v>37854.6</v>
      </c>
      <c r="E23" s="76">
        <v>37854.6</v>
      </c>
      <c r="F23" s="83">
        <f t="shared" si="0"/>
        <v>-1796.4000000000015</v>
      </c>
      <c r="G23" s="83">
        <f t="shared" si="1"/>
        <v>0</v>
      </c>
    </row>
    <row r="24" spans="1:7" s="15" customFormat="1" ht="20.25" customHeight="1">
      <c r="A24" s="21">
        <v>20</v>
      </c>
      <c r="B24" s="72" t="s">
        <v>75</v>
      </c>
      <c r="C24" s="12">
        <v>7010.7</v>
      </c>
      <c r="D24" s="76">
        <v>7010.7</v>
      </c>
      <c r="E24" s="76">
        <v>6810.7</v>
      </c>
      <c r="F24" s="83">
        <f t="shared" si="0"/>
        <v>0</v>
      </c>
      <c r="G24" s="83">
        <f t="shared" si="1"/>
        <v>200</v>
      </c>
    </row>
    <row r="25" spans="1:7" s="15" customFormat="1" ht="20.25" customHeight="1">
      <c r="A25" s="21">
        <v>21</v>
      </c>
      <c r="B25" s="37" t="s">
        <v>76</v>
      </c>
      <c r="C25" s="12">
        <v>0</v>
      </c>
      <c r="D25" s="76">
        <v>32850</v>
      </c>
      <c r="E25" s="76">
        <v>32850</v>
      </c>
      <c r="F25" s="83">
        <f t="shared" si="0"/>
        <v>32850</v>
      </c>
      <c r="G25" s="83">
        <f t="shared" si="1"/>
        <v>0</v>
      </c>
    </row>
    <row r="26" spans="1:7" s="15" customFormat="1" ht="20.25" customHeight="1">
      <c r="A26" s="21">
        <v>22</v>
      </c>
      <c r="B26" s="72" t="s">
        <v>77</v>
      </c>
      <c r="C26" s="12">
        <v>4480</v>
      </c>
      <c r="D26" s="76">
        <v>4211</v>
      </c>
      <c r="E26" s="76">
        <v>4391</v>
      </c>
      <c r="F26" s="83">
        <f t="shared" si="0"/>
        <v>-269</v>
      </c>
      <c r="G26" s="83">
        <f t="shared" si="1"/>
        <v>-180</v>
      </c>
    </row>
    <row r="27" spans="1:7" s="15" customFormat="1" ht="20.25" customHeight="1">
      <c r="A27" s="21">
        <v>23</v>
      </c>
      <c r="B27" s="72" t="s">
        <v>78</v>
      </c>
      <c r="C27" s="12">
        <v>1200</v>
      </c>
      <c r="D27" s="76">
        <v>1220</v>
      </c>
      <c r="E27" s="76">
        <v>920</v>
      </c>
      <c r="F27" s="83">
        <f t="shared" si="0"/>
        <v>20</v>
      </c>
      <c r="G27" s="83">
        <f t="shared" si="1"/>
        <v>300</v>
      </c>
    </row>
    <row r="28" spans="1:7" s="15" customFormat="1" ht="20.25" customHeight="1">
      <c r="A28" s="21">
        <v>24</v>
      </c>
      <c r="B28" s="72" t="s">
        <v>79</v>
      </c>
      <c r="C28" s="12">
        <v>2375</v>
      </c>
      <c r="D28" s="76">
        <v>2155</v>
      </c>
      <c r="E28" s="76">
        <v>2155</v>
      </c>
      <c r="F28" s="83">
        <f t="shared" si="0"/>
        <v>-220</v>
      </c>
      <c r="G28" s="83">
        <f t="shared" si="1"/>
        <v>0</v>
      </c>
    </row>
    <row r="29" spans="1:7" s="15" customFormat="1" ht="20.25" customHeight="1">
      <c r="A29" s="21">
        <v>25</v>
      </c>
      <c r="B29" s="72" t="s">
        <v>80</v>
      </c>
      <c r="C29" s="12">
        <v>11220.9</v>
      </c>
      <c r="D29" s="76">
        <v>11220.9</v>
      </c>
      <c r="E29" s="76">
        <v>11220.9</v>
      </c>
      <c r="F29" s="83">
        <f t="shared" si="0"/>
        <v>0</v>
      </c>
      <c r="G29" s="83">
        <f t="shared" si="1"/>
        <v>0</v>
      </c>
    </row>
    <row r="30" spans="1:7" s="15" customFormat="1" ht="20.25" customHeight="1">
      <c r="A30" s="21">
        <v>26</v>
      </c>
      <c r="B30" s="39" t="s">
        <v>81</v>
      </c>
      <c r="C30" s="12">
        <v>0</v>
      </c>
      <c r="D30" s="76">
        <v>23474.148000000001</v>
      </c>
      <c r="E30" s="76">
        <v>23297.100000000002</v>
      </c>
      <c r="F30" s="83">
        <f t="shared" si="0"/>
        <v>23474.148000000001</v>
      </c>
      <c r="G30" s="83">
        <f t="shared" si="1"/>
        <v>177.04799999999886</v>
      </c>
    </row>
    <row r="31" spans="1:7" s="15" customFormat="1" ht="20.25" customHeight="1">
      <c r="A31" s="21">
        <v>27</v>
      </c>
      <c r="B31" s="72" t="s">
        <v>82</v>
      </c>
      <c r="C31" s="12">
        <v>23300</v>
      </c>
      <c r="D31" s="76">
        <v>19900</v>
      </c>
      <c r="E31" s="76">
        <v>20100</v>
      </c>
      <c r="F31" s="83">
        <f t="shared" si="0"/>
        <v>-3400</v>
      </c>
      <c r="G31" s="83">
        <f t="shared" si="1"/>
        <v>-200</v>
      </c>
    </row>
    <row r="32" spans="1:7" s="15" customFormat="1" ht="20.25" customHeight="1">
      <c r="A32" s="21">
        <v>28</v>
      </c>
      <c r="B32" s="37" t="s">
        <v>83</v>
      </c>
      <c r="C32" s="12">
        <v>0</v>
      </c>
      <c r="D32" s="76">
        <v>66017.647999999986</v>
      </c>
      <c r="E32" s="76">
        <v>66017.600000000006</v>
      </c>
      <c r="F32" s="83">
        <f t="shared" si="0"/>
        <v>66017.647999999986</v>
      </c>
      <c r="G32" s="83">
        <f t="shared" si="1"/>
        <v>4.7999999980675057E-2</v>
      </c>
    </row>
    <row r="33" spans="1:7" s="15" customFormat="1" ht="20.25" customHeight="1">
      <c r="A33" s="21">
        <v>29</v>
      </c>
      <c r="B33" s="37" t="s">
        <v>84</v>
      </c>
      <c r="C33" s="12">
        <v>0</v>
      </c>
      <c r="D33" s="76">
        <v>9579.9000000000015</v>
      </c>
      <c r="E33" s="76">
        <v>9134.7000000000007</v>
      </c>
      <c r="F33" s="83">
        <f t="shared" si="0"/>
        <v>9579.9000000000015</v>
      </c>
      <c r="G33" s="83">
        <f t="shared" si="1"/>
        <v>445.20000000000073</v>
      </c>
    </row>
    <row r="34" spans="1:7" s="15" customFormat="1" ht="20.25" customHeight="1">
      <c r="A34" s="21">
        <v>30</v>
      </c>
      <c r="B34" s="72" t="s">
        <v>85</v>
      </c>
      <c r="C34" s="12">
        <v>41460.400000000001</v>
      </c>
      <c r="D34" s="76">
        <v>35322.400000000001</v>
      </c>
      <c r="E34" s="76">
        <v>38720.400000000001</v>
      </c>
      <c r="F34" s="83">
        <f t="shared" si="0"/>
        <v>-6138</v>
      </c>
      <c r="G34" s="83">
        <f t="shared" si="1"/>
        <v>-3398</v>
      </c>
    </row>
    <row r="35" spans="1:7" s="15" customFormat="1" ht="20.25" customHeight="1">
      <c r="A35" s="21">
        <v>31</v>
      </c>
      <c r="B35" s="40" t="s">
        <v>86</v>
      </c>
      <c r="C35" s="12">
        <v>0</v>
      </c>
      <c r="D35" s="76">
        <v>225500</v>
      </c>
      <c r="E35" s="76">
        <v>225500</v>
      </c>
      <c r="F35" s="83">
        <f t="shared" si="0"/>
        <v>225500</v>
      </c>
      <c r="G35" s="83">
        <f t="shared" si="1"/>
        <v>0</v>
      </c>
    </row>
    <row r="36" spans="1:7" s="15" customFormat="1" ht="20.25" customHeight="1">
      <c r="A36" s="21">
        <v>32</v>
      </c>
      <c r="B36" s="40" t="s">
        <v>87</v>
      </c>
      <c r="C36" s="12">
        <v>0</v>
      </c>
      <c r="D36" s="76">
        <v>41413.9</v>
      </c>
      <c r="E36" s="76">
        <v>43041.9</v>
      </c>
      <c r="F36" s="83">
        <f t="shared" si="0"/>
        <v>41413.9</v>
      </c>
      <c r="G36" s="83">
        <f t="shared" si="1"/>
        <v>-1628</v>
      </c>
    </row>
    <row r="37" spans="1:7" s="15" customFormat="1" ht="20.25" customHeight="1">
      <c r="A37" s="21">
        <v>33</v>
      </c>
      <c r="B37" s="40" t="s">
        <v>88</v>
      </c>
      <c r="C37" s="12">
        <v>0</v>
      </c>
      <c r="D37" s="76">
        <v>81905</v>
      </c>
      <c r="E37" s="76">
        <v>81905</v>
      </c>
      <c r="F37" s="83">
        <f t="shared" si="0"/>
        <v>81905</v>
      </c>
      <c r="G37" s="83">
        <f t="shared" si="1"/>
        <v>0</v>
      </c>
    </row>
    <row r="38" spans="1:7" s="15" customFormat="1" ht="20.25" customHeight="1">
      <c r="A38" s="21">
        <v>34</v>
      </c>
      <c r="B38" s="72" t="s">
        <v>89</v>
      </c>
      <c r="C38" s="12">
        <v>6920.5</v>
      </c>
      <c r="D38" s="76">
        <v>7904.6</v>
      </c>
      <c r="E38" s="76">
        <v>7904.6</v>
      </c>
      <c r="F38" s="83">
        <f t="shared" si="0"/>
        <v>984.10000000000036</v>
      </c>
      <c r="G38" s="83">
        <f t="shared" si="1"/>
        <v>0</v>
      </c>
    </row>
    <row r="39" spans="1:7" s="15" customFormat="1" ht="20.25" customHeight="1">
      <c r="A39" s="21">
        <v>35</v>
      </c>
      <c r="B39" s="73" t="s">
        <v>90</v>
      </c>
      <c r="C39" s="12">
        <v>3870.6</v>
      </c>
      <c r="D39" s="76">
        <v>4650</v>
      </c>
      <c r="E39" s="76">
        <v>4650</v>
      </c>
      <c r="F39" s="83">
        <f t="shared" si="0"/>
        <v>779.40000000000009</v>
      </c>
      <c r="G39" s="83">
        <f t="shared" si="1"/>
        <v>0</v>
      </c>
    </row>
    <row r="40" spans="1:7" s="15" customFormat="1" ht="20.25" customHeight="1">
      <c r="A40" s="21">
        <v>36</v>
      </c>
      <c r="B40" s="41" t="s">
        <v>91</v>
      </c>
      <c r="C40" s="12">
        <v>0</v>
      </c>
      <c r="D40" s="76">
        <v>103424</v>
      </c>
      <c r="E40" s="76">
        <v>98097.9</v>
      </c>
      <c r="F40" s="83">
        <f t="shared" si="0"/>
        <v>103424</v>
      </c>
      <c r="G40" s="83">
        <f t="shared" si="1"/>
        <v>5326.1000000000058</v>
      </c>
    </row>
    <row r="41" spans="1:7" s="15" customFormat="1" ht="20.25" customHeight="1">
      <c r="A41" s="21">
        <v>37</v>
      </c>
      <c r="B41" s="73" t="s">
        <v>92</v>
      </c>
      <c r="C41" s="12">
        <v>10878.7</v>
      </c>
      <c r="D41" s="76">
        <v>10220.9</v>
      </c>
      <c r="E41" s="76">
        <v>10220.9</v>
      </c>
      <c r="F41" s="83">
        <f t="shared" si="0"/>
        <v>-657.80000000000109</v>
      </c>
      <c r="G41" s="83">
        <f t="shared" si="1"/>
        <v>0</v>
      </c>
    </row>
    <row r="42" spans="1:7" s="15" customFormat="1" ht="20.25" customHeight="1">
      <c r="A42" s="21">
        <v>38</v>
      </c>
      <c r="B42" s="41" t="s">
        <v>93</v>
      </c>
      <c r="C42" s="12">
        <v>0</v>
      </c>
      <c r="D42" s="76">
        <v>8515</v>
      </c>
      <c r="E42" s="76">
        <v>8215</v>
      </c>
      <c r="F42" s="83">
        <f t="shared" si="0"/>
        <v>8515</v>
      </c>
      <c r="G42" s="83">
        <f t="shared" si="1"/>
        <v>300</v>
      </c>
    </row>
    <row r="43" spans="1:7" s="15" customFormat="1" ht="20.25" customHeight="1">
      <c r="A43" s="21">
        <v>39</v>
      </c>
      <c r="B43" s="73" t="s">
        <v>94</v>
      </c>
      <c r="C43" s="12">
        <v>573.70000000000005</v>
      </c>
      <c r="D43" s="76">
        <v>632.79999999999995</v>
      </c>
      <c r="E43" s="76">
        <v>632.79999999999995</v>
      </c>
      <c r="F43" s="83">
        <f t="shared" si="0"/>
        <v>59.099999999999909</v>
      </c>
      <c r="G43" s="83">
        <f t="shared" si="1"/>
        <v>0</v>
      </c>
    </row>
    <row r="44" spans="1:7" s="15" customFormat="1" ht="20.25" customHeight="1">
      <c r="A44" s="21">
        <v>40</v>
      </c>
      <c r="B44" s="73" t="s">
        <v>95</v>
      </c>
      <c r="C44" s="12">
        <v>1922.8</v>
      </c>
      <c r="D44" s="76">
        <v>1822.8</v>
      </c>
      <c r="E44" s="76">
        <v>1822.8</v>
      </c>
      <c r="F44" s="83">
        <f t="shared" si="0"/>
        <v>-100</v>
      </c>
      <c r="G44" s="83">
        <f t="shared" si="1"/>
        <v>0</v>
      </c>
    </row>
    <row r="45" spans="1:7" s="15" customFormat="1" ht="20.25" customHeight="1">
      <c r="A45" s="21" t="s">
        <v>222</v>
      </c>
      <c r="B45" s="73" t="s">
        <v>96</v>
      </c>
      <c r="C45" s="12">
        <v>855.90000000000009</v>
      </c>
      <c r="D45" s="76">
        <v>812.8</v>
      </c>
      <c r="E45" s="76">
        <v>812.8</v>
      </c>
      <c r="F45" s="83">
        <f t="shared" si="0"/>
        <v>-43.100000000000136</v>
      </c>
      <c r="G45" s="83">
        <f t="shared" si="1"/>
        <v>0</v>
      </c>
    </row>
    <row r="46" spans="1:7" s="15" customFormat="1" ht="20.25" customHeight="1">
      <c r="A46" s="21">
        <v>42</v>
      </c>
      <c r="B46" s="73" t="s">
        <v>97</v>
      </c>
      <c r="C46" s="12">
        <v>2574.3000000000002</v>
      </c>
      <c r="D46" s="76">
        <v>2435.6000000000004</v>
      </c>
      <c r="E46" s="76">
        <v>2435.6000000000004</v>
      </c>
      <c r="F46" s="83">
        <f t="shared" si="0"/>
        <v>-138.69999999999982</v>
      </c>
      <c r="G46" s="83">
        <f t="shared" si="1"/>
        <v>0</v>
      </c>
    </row>
    <row r="47" spans="1:7" s="15" customFormat="1" ht="20.25" customHeight="1">
      <c r="A47" s="21">
        <v>43</v>
      </c>
      <c r="B47" s="73" t="s">
        <v>98</v>
      </c>
      <c r="C47" s="12">
        <v>1216.5999999999999</v>
      </c>
      <c r="D47" s="76">
        <v>1213.9000000000001</v>
      </c>
      <c r="E47" s="76">
        <v>1213.9000000000001</v>
      </c>
      <c r="F47" s="83">
        <f t="shared" si="0"/>
        <v>-2.6999999999998181</v>
      </c>
      <c r="G47" s="83">
        <f t="shared" si="1"/>
        <v>0</v>
      </c>
    </row>
    <row r="48" spans="1:7" s="15" customFormat="1" ht="20.25" customHeight="1">
      <c r="A48" s="21">
        <v>44</v>
      </c>
      <c r="B48" s="73" t="s">
        <v>99</v>
      </c>
      <c r="C48" s="12">
        <v>6443</v>
      </c>
      <c r="D48" s="76">
        <v>5654.7000000000007</v>
      </c>
      <c r="E48" s="76">
        <v>5564.6</v>
      </c>
      <c r="F48" s="83">
        <f t="shared" si="0"/>
        <v>-788.29999999999927</v>
      </c>
      <c r="G48" s="83">
        <f t="shared" si="1"/>
        <v>90.100000000000364</v>
      </c>
    </row>
    <row r="49" spans="1:7" s="15" customFormat="1" ht="20.25" customHeight="1">
      <c r="A49" s="21">
        <v>45</v>
      </c>
      <c r="B49" s="41" t="s">
        <v>100</v>
      </c>
      <c r="C49" s="12">
        <v>0</v>
      </c>
      <c r="D49" s="76">
        <v>6329</v>
      </c>
      <c r="E49" s="76">
        <v>6329</v>
      </c>
      <c r="F49" s="83">
        <f t="shared" si="0"/>
        <v>6329</v>
      </c>
      <c r="G49" s="83">
        <f t="shared" si="1"/>
        <v>0</v>
      </c>
    </row>
    <row r="50" spans="1:7" s="15" customFormat="1" ht="20.25" customHeight="1">
      <c r="A50" s="21">
        <v>46</v>
      </c>
      <c r="B50" s="73" t="s">
        <v>101</v>
      </c>
      <c r="C50" s="12">
        <v>1294.6999999999998</v>
      </c>
      <c r="D50" s="76">
        <v>2560.4</v>
      </c>
      <c r="E50" s="76">
        <v>1394.6999999999998</v>
      </c>
      <c r="F50" s="83">
        <f t="shared" si="0"/>
        <v>1265.7000000000003</v>
      </c>
      <c r="G50" s="83">
        <f t="shared" si="1"/>
        <v>1165.7000000000003</v>
      </c>
    </row>
    <row r="51" spans="1:7" s="15" customFormat="1" ht="20.25" customHeight="1">
      <c r="A51" s="21">
        <v>47</v>
      </c>
      <c r="B51" s="41" t="s">
        <v>102</v>
      </c>
      <c r="C51" s="12">
        <v>0</v>
      </c>
      <c r="D51" s="76">
        <v>3699</v>
      </c>
      <c r="E51" s="76">
        <v>3699</v>
      </c>
      <c r="F51" s="83">
        <f t="shared" si="0"/>
        <v>3699</v>
      </c>
      <c r="G51" s="83">
        <f t="shared" si="1"/>
        <v>0</v>
      </c>
    </row>
    <row r="52" spans="1:7" s="15" customFormat="1" ht="20.25" customHeight="1">
      <c r="A52" s="21">
        <v>48</v>
      </c>
      <c r="B52" s="73" t="s">
        <v>103</v>
      </c>
      <c r="C52" s="12">
        <v>4392.5</v>
      </c>
      <c r="D52" s="76">
        <v>4598</v>
      </c>
      <c r="E52" s="76">
        <v>4598</v>
      </c>
      <c r="F52" s="83">
        <f t="shared" si="0"/>
        <v>205.5</v>
      </c>
      <c r="G52" s="83">
        <f t="shared" si="1"/>
        <v>0</v>
      </c>
    </row>
    <row r="53" spans="1:7" s="15" customFormat="1" ht="20.25" customHeight="1">
      <c r="A53" s="21">
        <v>49</v>
      </c>
      <c r="B53" s="43" t="s">
        <v>104</v>
      </c>
      <c r="C53" s="12">
        <v>0</v>
      </c>
      <c r="D53" s="76">
        <v>3050.5</v>
      </c>
      <c r="E53" s="76">
        <v>3050.5</v>
      </c>
      <c r="F53" s="83">
        <f t="shared" si="0"/>
        <v>3050.5</v>
      </c>
      <c r="G53" s="83">
        <f t="shared" si="1"/>
        <v>0</v>
      </c>
    </row>
    <row r="54" spans="1:7" s="15" customFormat="1" ht="20.25" customHeight="1">
      <c r="A54" s="21">
        <v>50</v>
      </c>
      <c r="B54" s="43" t="s">
        <v>105</v>
      </c>
      <c r="C54" s="12">
        <v>0</v>
      </c>
      <c r="D54" s="76">
        <v>69684.399999999994</v>
      </c>
      <c r="E54" s="76">
        <v>64464.4</v>
      </c>
      <c r="F54" s="83">
        <f t="shared" si="0"/>
        <v>69684.399999999994</v>
      </c>
      <c r="G54" s="83">
        <f t="shared" si="1"/>
        <v>5219.9999999999927</v>
      </c>
    </row>
    <row r="55" spans="1:7" s="15" customFormat="1" ht="20.25" customHeight="1">
      <c r="A55" s="21" t="s">
        <v>221</v>
      </c>
      <c r="B55" s="74" t="s">
        <v>106</v>
      </c>
      <c r="C55" s="12">
        <v>3071.4</v>
      </c>
      <c r="D55" s="76">
        <v>2234.1</v>
      </c>
      <c r="E55" s="76">
        <v>2234.1</v>
      </c>
      <c r="F55" s="83">
        <f t="shared" si="0"/>
        <v>-837.30000000000018</v>
      </c>
      <c r="G55" s="83">
        <f t="shared" si="1"/>
        <v>0</v>
      </c>
    </row>
    <row r="56" spans="1:7" s="15" customFormat="1" ht="20.25" customHeight="1">
      <c r="A56" s="21">
        <v>52</v>
      </c>
      <c r="B56" s="74" t="s">
        <v>107</v>
      </c>
      <c r="C56" s="12">
        <v>4332.6000000000004</v>
      </c>
      <c r="D56" s="76">
        <v>4282.6000000000004</v>
      </c>
      <c r="E56" s="76">
        <v>4482.6000000000004</v>
      </c>
      <c r="F56" s="83">
        <f t="shared" si="0"/>
        <v>-50</v>
      </c>
      <c r="G56" s="83">
        <f t="shared" si="1"/>
        <v>-200</v>
      </c>
    </row>
    <row r="57" spans="1:7" s="15" customFormat="1" ht="20.25" customHeight="1">
      <c r="A57" s="21">
        <v>53</v>
      </c>
      <c r="B57" s="74" t="s">
        <v>108</v>
      </c>
      <c r="C57" s="12">
        <v>1019.8</v>
      </c>
      <c r="D57" s="76">
        <v>1080.7</v>
      </c>
      <c r="E57" s="76">
        <v>1080.7</v>
      </c>
      <c r="F57" s="83">
        <f t="shared" si="0"/>
        <v>60.900000000000091</v>
      </c>
      <c r="G57" s="83">
        <f t="shared" si="1"/>
        <v>0</v>
      </c>
    </row>
    <row r="58" spans="1:7" s="15" customFormat="1" ht="20.25" customHeight="1">
      <c r="A58" s="21">
        <v>54</v>
      </c>
      <c r="B58" s="74" t="s">
        <v>109</v>
      </c>
      <c r="C58" s="12">
        <v>7389.2</v>
      </c>
      <c r="D58" s="76">
        <v>7884.6</v>
      </c>
      <c r="E58" s="76">
        <v>7884.6</v>
      </c>
      <c r="F58" s="83">
        <f t="shared" si="0"/>
        <v>495.40000000000055</v>
      </c>
      <c r="G58" s="83">
        <f t="shared" si="1"/>
        <v>0</v>
      </c>
    </row>
    <row r="59" spans="1:7" s="15" customFormat="1" ht="20.25" customHeight="1">
      <c r="A59" s="21">
        <v>55</v>
      </c>
      <c r="B59" s="74" t="s">
        <v>110</v>
      </c>
      <c r="C59" s="12">
        <v>4205</v>
      </c>
      <c r="D59" s="76">
        <v>4182.1499999999996</v>
      </c>
      <c r="E59" s="76">
        <v>3881</v>
      </c>
      <c r="F59" s="83">
        <f t="shared" si="0"/>
        <v>-22.850000000000364</v>
      </c>
      <c r="G59" s="83">
        <f t="shared" si="1"/>
        <v>301.14999999999964</v>
      </c>
    </row>
    <row r="60" spans="1:7" s="15" customFormat="1" ht="20.25" customHeight="1">
      <c r="A60" s="21">
        <v>56</v>
      </c>
      <c r="B60" s="74" t="s">
        <v>111</v>
      </c>
      <c r="C60" s="12">
        <v>4798.2</v>
      </c>
      <c r="D60" s="76">
        <v>3836.2</v>
      </c>
      <c r="E60" s="76">
        <v>3136.2</v>
      </c>
      <c r="F60" s="83">
        <f t="shared" si="0"/>
        <v>-962</v>
      </c>
      <c r="G60" s="83">
        <f t="shared" si="1"/>
        <v>700</v>
      </c>
    </row>
    <row r="61" spans="1:7" s="15" customFormat="1" ht="20.25" customHeight="1">
      <c r="A61" s="21">
        <v>57</v>
      </c>
      <c r="B61" s="82" t="s">
        <v>112</v>
      </c>
      <c r="C61" s="12">
        <v>2386.4</v>
      </c>
      <c r="D61" s="76">
        <v>2447.2999999999997</v>
      </c>
      <c r="E61" s="76">
        <v>2216.7999999999997</v>
      </c>
      <c r="F61" s="83">
        <f t="shared" si="0"/>
        <v>60.899999999999636</v>
      </c>
      <c r="G61" s="83">
        <f t="shared" si="1"/>
        <v>230.5</v>
      </c>
    </row>
    <row r="62" spans="1:7" s="15" customFormat="1" ht="20.25" customHeight="1">
      <c r="A62" s="21">
        <v>58</v>
      </c>
      <c r="B62" s="71" t="s">
        <v>113</v>
      </c>
      <c r="C62" s="12">
        <v>2935.5</v>
      </c>
      <c r="D62" s="76">
        <v>2900.3</v>
      </c>
      <c r="E62" s="76">
        <v>2900.3</v>
      </c>
      <c r="F62" s="83">
        <f t="shared" si="0"/>
        <v>-35.199999999999818</v>
      </c>
      <c r="G62" s="83">
        <f t="shared" si="1"/>
        <v>0</v>
      </c>
    </row>
    <row r="63" spans="1:7" s="15" customFormat="1" ht="20.25" customHeight="1">
      <c r="A63" s="21">
        <v>59</v>
      </c>
      <c r="B63" s="70" t="s">
        <v>114</v>
      </c>
      <c r="C63" s="12">
        <v>939.1</v>
      </c>
      <c r="D63" s="76">
        <v>911.7</v>
      </c>
      <c r="E63" s="76">
        <v>1044.6000000000001</v>
      </c>
      <c r="F63" s="83">
        <f t="shared" si="0"/>
        <v>-27.399999999999977</v>
      </c>
      <c r="G63" s="83">
        <f t="shared" si="1"/>
        <v>-132.90000000000009</v>
      </c>
    </row>
    <row r="64" spans="1:7" s="15" customFormat="1" ht="20.25" customHeight="1">
      <c r="A64" s="21">
        <v>60</v>
      </c>
      <c r="B64" s="45" t="s">
        <v>115</v>
      </c>
      <c r="C64" s="12">
        <v>0</v>
      </c>
      <c r="D64" s="76">
        <v>44193.599999999999</v>
      </c>
      <c r="E64" s="76">
        <v>33693.599999999999</v>
      </c>
      <c r="F64" s="83">
        <f t="shared" si="0"/>
        <v>44193.599999999999</v>
      </c>
      <c r="G64" s="83">
        <f t="shared" si="1"/>
        <v>10500</v>
      </c>
    </row>
    <row r="65" spans="1:7" s="15" customFormat="1" ht="20.25" customHeight="1">
      <c r="A65" s="21">
        <v>61</v>
      </c>
      <c r="B65" s="70" t="s">
        <v>116</v>
      </c>
      <c r="C65" s="12">
        <v>4593.7</v>
      </c>
      <c r="D65" s="76">
        <v>5231.5</v>
      </c>
      <c r="E65" s="76">
        <v>4936.5</v>
      </c>
      <c r="F65" s="83">
        <f t="shared" si="0"/>
        <v>637.80000000000018</v>
      </c>
      <c r="G65" s="83">
        <f t="shared" si="1"/>
        <v>295</v>
      </c>
    </row>
    <row r="66" spans="1:7" s="15" customFormat="1" ht="20.25" customHeight="1">
      <c r="A66" s="21">
        <v>62</v>
      </c>
      <c r="B66" s="70" t="s">
        <v>117</v>
      </c>
      <c r="C66" s="12">
        <v>10942.5</v>
      </c>
      <c r="D66" s="76">
        <v>12115.900000000001</v>
      </c>
      <c r="E66" s="76">
        <v>12115.900000000001</v>
      </c>
      <c r="F66" s="83">
        <f t="shared" si="0"/>
        <v>1173.4000000000015</v>
      </c>
      <c r="G66" s="83">
        <f t="shared" si="1"/>
        <v>0</v>
      </c>
    </row>
    <row r="67" spans="1:7" s="15" customFormat="1" ht="20.25" customHeight="1">
      <c r="A67" s="21">
        <v>63</v>
      </c>
      <c r="B67" s="75" t="s">
        <v>118</v>
      </c>
      <c r="C67" s="12">
        <v>6340.2</v>
      </c>
      <c r="D67" s="76">
        <v>7140.2</v>
      </c>
      <c r="E67" s="76">
        <v>7140.2</v>
      </c>
      <c r="F67" s="83">
        <f t="shared" si="0"/>
        <v>800</v>
      </c>
      <c r="G67" s="83">
        <f t="shared" si="1"/>
        <v>0</v>
      </c>
    </row>
    <row r="68" spans="1:7" s="15" customFormat="1" ht="20.25" customHeight="1">
      <c r="A68" s="21">
        <v>64</v>
      </c>
      <c r="B68" s="75" t="s">
        <v>119</v>
      </c>
      <c r="C68" s="12">
        <v>3605.4</v>
      </c>
      <c r="D68" s="76">
        <v>3619.2</v>
      </c>
      <c r="E68" s="76">
        <v>3619.2</v>
      </c>
      <c r="F68" s="83">
        <f t="shared" si="0"/>
        <v>13.799999999999727</v>
      </c>
      <c r="G68" s="83">
        <f t="shared" si="1"/>
        <v>0</v>
      </c>
    </row>
    <row r="69" spans="1:7" s="15" customFormat="1" ht="20.25" customHeight="1">
      <c r="A69" s="21">
        <v>65</v>
      </c>
      <c r="B69" s="70" t="s">
        <v>120</v>
      </c>
      <c r="C69" s="12">
        <v>2458.6</v>
      </c>
      <c r="D69" s="76">
        <v>2546.9</v>
      </c>
      <c r="E69" s="76">
        <v>2546.9</v>
      </c>
      <c r="F69" s="83">
        <f t="shared" si="0"/>
        <v>88.300000000000182</v>
      </c>
      <c r="G69" s="83">
        <f t="shared" si="1"/>
        <v>0</v>
      </c>
    </row>
    <row r="70" spans="1:7" s="15" customFormat="1" ht="20.25" customHeight="1">
      <c r="A70" s="21">
        <v>66</v>
      </c>
      <c r="B70" s="45" t="s">
        <v>121</v>
      </c>
      <c r="C70" s="12">
        <v>0</v>
      </c>
      <c r="D70" s="76">
        <v>3665</v>
      </c>
      <c r="E70" s="76">
        <v>4265</v>
      </c>
      <c r="F70" s="83">
        <f t="shared" ref="F70:F76" si="2">D70-C70</f>
        <v>3665</v>
      </c>
      <c r="G70" s="83">
        <f t="shared" ref="G70:G76" si="3">D70-E70</f>
        <v>-600</v>
      </c>
    </row>
    <row r="71" spans="1:7" s="15" customFormat="1" ht="20.25" customHeight="1">
      <c r="A71" s="21">
        <v>67</v>
      </c>
      <c r="B71" s="70" t="s">
        <v>122</v>
      </c>
      <c r="C71" s="12">
        <v>1980.5</v>
      </c>
      <c r="D71" s="76">
        <v>2016.5</v>
      </c>
      <c r="E71" s="76">
        <v>2016.5</v>
      </c>
      <c r="F71" s="83">
        <f t="shared" si="2"/>
        <v>36</v>
      </c>
      <c r="G71" s="83">
        <f t="shared" si="3"/>
        <v>0</v>
      </c>
    </row>
    <row r="72" spans="1:7" s="15" customFormat="1" ht="20.25" customHeight="1">
      <c r="A72" s="21">
        <v>68</v>
      </c>
      <c r="B72" s="70" t="s">
        <v>123</v>
      </c>
      <c r="C72" s="12">
        <v>2899</v>
      </c>
      <c r="D72" s="76">
        <v>3036.8</v>
      </c>
      <c r="E72" s="76">
        <v>2961.8</v>
      </c>
      <c r="F72" s="83">
        <f t="shared" si="2"/>
        <v>137.80000000000018</v>
      </c>
      <c r="G72" s="83">
        <f t="shared" si="3"/>
        <v>75</v>
      </c>
    </row>
    <row r="73" spans="1:7" s="15" customFormat="1" ht="20.25" customHeight="1">
      <c r="A73" s="21">
        <v>69</v>
      </c>
      <c r="B73" s="45" t="s">
        <v>124</v>
      </c>
      <c r="C73" s="12">
        <v>0</v>
      </c>
      <c r="D73" s="76">
        <v>5905.4</v>
      </c>
      <c r="E73" s="76">
        <v>5905.4</v>
      </c>
      <c r="F73" s="83">
        <f t="shared" si="2"/>
        <v>5905.4</v>
      </c>
      <c r="G73" s="83">
        <f t="shared" si="3"/>
        <v>0</v>
      </c>
    </row>
    <row r="74" spans="1:7" s="15" customFormat="1" ht="20.25" customHeight="1">
      <c r="A74" s="21">
        <v>70</v>
      </c>
      <c r="B74" s="70" t="s">
        <v>125</v>
      </c>
      <c r="C74" s="12">
        <v>4469</v>
      </c>
      <c r="D74" s="76">
        <v>4677.7</v>
      </c>
      <c r="E74" s="76">
        <v>4677.7</v>
      </c>
      <c r="F74" s="83">
        <f t="shared" si="2"/>
        <v>208.69999999999982</v>
      </c>
      <c r="G74" s="83">
        <f t="shared" si="3"/>
        <v>0</v>
      </c>
    </row>
    <row r="75" spans="1:7" s="15" customFormat="1" ht="20.25" customHeight="1">
      <c r="A75" s="21">
        <v>71</v>
      </c>
      <c r="B75" s="70" t="s">
        <v>126</v>
      </c>
      <c r="C75" s="12">
        <v>2729.8</v>
      </c>
      <c r="D75" s="76">
        <v>2907.2</v>
      </c>
      <c r="E75" s="76">
        <v>2907.2</v>
      </c>
      <c r="F75" s="83">
        <f t="shared" si="2"/>
        <v>177.39999999999964</v>
      </c>
      <c r="G75" s="83">
        <f t="shared" si="3"/>
        <v>0</v>
      </c>
    </row>
    <row r="76" spans="1:7" s="15" customFormat="1" ht="20.25" customHeight="1">
      <c r="A76" s="21">
        <v>72</v>
      </c>
      <c r="B76" s="45" t="s">
        <v>127</v>
      </c>
      <c r="C76" s="12">
        <v>0</v>
      </c>
      <c r="D76" s="76">
        <v>3456</v>
      </c>
      <c r="E76" s="76">
        <v>3444</v>
      </c>
      <c r="F76" s="83">
        <f t="shared" si="2"/>
        <v>3456</v>
      </c>
      <c r="G76" s="83">
        <f t="shared" si="3"/>
        <v>12</v>
      </c>
    </row>
    <row r="77" spans="1:7" s="17" customFormat="1" ht="18.75" customHeight="1">
      <c r="A77" s="21"/>
      <c r="B77" s="18" t="s">
        <v>44</v>
      </c>
      <c r="C77" s="16">
        <f>SUM(C5:C76)</f>
        <v>356545.60000000003</v>
      </c>
      <c r="D77" s="16">
        <f>SUM(D5:D76)</f>
        <v>1530704.7539999997</v>
      </c>
      <c r="E77" s="16">
        <f>SUM(E5:E76)</f>
        <v>1502986.5</v>
      </c>
      <c r="F77" s="16">
        <f>SUM(F5:F76)</f>
        <v>1174159.1539999996</v>
      </c>
      <c r="G77" s="16">
        <f>SUM(G5:G76)</f>
        <v>27718.253999999986</v>
      </c>
    </row>
  </sheetData>
  <mergeCells count="2">
    <mergeCell ref="A3:A4"/>
    <mergeCell ref="A1:G2"/>
  </mergeCells>
  <pageMargins left="0.28000000000000003" right="0.23" top="0.32" bottom="0.3" header="0.23" footer="0.2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3"/>
  <sheetViews>
    <sheetView topLeftCell="A13" workbookViewId="0">
      <selection activeCell="A13" sqref="A1:IV65536"/>
    </sheetView>
  </sheetViews>
  <sheetFormatPr defaultRowHeight="17.25"/>
  <cols>
    <col min="1" max="1" width="4.375" style="1" customWidth="1"/>
    <col min="2" max="2" width="20.5" style="22" customWidth="1"/>
    <col min="3" max="4" width="10.625" style="1" customWidth="1"/>
    <col min="5" max="5" width="12" style="1" customWidth="1"/>
    <col min="6" max="6" width="13.25" style="1" hidden="1" customWidth="1"/>
    <col min="7" max="7" width="14.125" style="34" hidden="1" customWidth="1"/>
    <col min="8" max="8" width="13.875" style="1" hidden="1" customWidth="1"/>
    <col min="9" max="9" width="11.75" style="1" hidden="1" customWidth="1"/>
    <col min="10" max="10" width="9.5" style="1" hidden="1" customWidth="1"/>
    <col min="11" max="11" width="13.625" style="1" hidden="1" customWidth="1"/>
    <col min="12" max="12" width="12" style="1" hidden="1" customWidth="1"/>
    <col min="13" max="13" width="12.75" style="1" hidden="1" customWidth="1"/>
    <col min="14" max="14" width="12.875" style="1" hidden="1" customWidth="1"/>
    <col min="15" max="15" width="9.5" style="1" hidden="1" customWidth="1"/>
    <col min="16" max="17" width="12.875" style="1" hidden="1" customWidth="1"/>
    <col min="18" max="19" width="13" style="1" hidden="1" customWidth="1"/>
    <col min="20" max="20" width="8.875" style="1" hidden="1" customWidth="1"/>
    <col min="21" max="22" width="12.5" style="1" hidden="1" customWidth="1"/>
    <col min="23" max="24" width="11.75" style="1" hidden="1" customWidth="1"/>
    <col min="25" max="25" width="11.875" style="1" hidden="1" customWidth="1"/>
    <col min="26" max="28" width="12.125" style="1" hidden="1" customWidth="1"/>
    <col min="29" max="29" width="10.25" style="1" hidden="1" customWidth="1"/>
    <col min="30" max="30" width="11.5" style="1" hidden="1" customWidth="1"/>
    <col min="31" max="32" width="11.625" style="1" hidden="1" customWidth="1"/>
    <col min="33" max="35" width="10.875" style="1" hidden="1" customWidth="1"/>
    <col min="36" max="37" width="11.625" style="1" hidden="1" customWidth="1"/>
    <col min="38" max="38" width="9.75" style="1" hidden="1" customWidth="1"/>
    <col min="39" max="39" width="11.375" style="1" hidden="1" customWidth="1"/>
    <col min="40" max="40" width="10.75" style="1" hidden="1" customWidth="1"/>
    <col min="41" max="43" width="10.375" style="1" hidden="1" customWidth="1"/>
    <col min="44" max="44" width="10.75" style="1" hidden="1" customWidth="1"/>
    <col min="45" max="45" width="9.625" style="1" hidden="1" customWidth="1"/>
    <col min="46" max="47" width="8.25" style="1" hidden="1" customWidth="1"/>
    <col min="48" max="48" width="7.25" style="1" hidden="1" customWidth="1"/>
    <col min="49" max="50" width="9" style="1" hidden="1" customWidth="1"/>
    <col min="51" max="51" width="7.875" style="1" hidden="1" customWidth="1"/>
    <col min="52" max="52" width="14.125" style="1" hidden="1" customWidth="1"/>
    <col min="53" max="53" width="13" style="1" hidden="1" customWidth="1"/>
    <col min="54" max="54" width="12.625" style="1" hidden="1" customWidth="1"/>
    <col min="55" max="57" width="8.25" style="1" hidden="1" customWidth="1"/>
    <col min="58" max="59" width="9.875" style="1" hidden="1" customWidth="1"/>
    <col min="60" max="60" width="9.25" style="1" hidden="1" customWidth="1"/>
    <col min="61" max="62" width="8" style="1" hidden="1" customWidth="1"/>
    <col min="63" max="63" width="7.25" style="1" hidden="1" customWidth="1"/>
    <col min="64" max="65" width="8.125" style="1" hidden="1" customWidth="1"/>
    <col min="66" max="66" width="6.5" style="1" hidden="1" customWidth="1"/>
    <col min="67" max="73" width="10.75" style="1" hidden="1" customWidth="1"/>
    <col min="74" max="74" width="9.625" style="1" hidden="1" customWidth="1"/>
    <col min="75" max="75" width="9.75" style="1" hidden="1" customWidth="1"/>
    <col min="76" max="76" width="9.25" style="1" hidden="1" customWidth="1"/>
    <col min="77" max="77" width="10.375" style="1" hidden="1" customWidth="1"/>
    <col min="78" max="78" width="9.375" style="1" hidden="1" customWidth="1"/>
    <col min="79" max="79" width="10.125" style="1" hidden="1" customWidth="1"/>
    <col min="80" max="80" width="8.875" style="1" hidden="1" customWidth="1"/>
    <col min="81" max="82" width="11.375" style="1" hidden="1" customWidth="1"/>
    <col min="83" max="83" width="9.375" style="1" hidden="1" customWidth="1"/>
    <col min="84" max="85" width="8.125" style="1" hidden="1" customWidth="1"/>
    <col min="86" max="86" width="7.875" style="1" hidden="1" customWidth="1"/>
    <col min="87" max="88" width="9.875" style="1" hidden="1" customWidth="1"/>
    <col min="89" max="89" width="10.625" style="1" hidden="1" customWidth="1"/>
    <col min="90" max="91" width="9.375" style="1" hidden="1" customWidth="1"/>
    <col min="92" max="92" width="8.375" style="1" hidden="1" customWidth="1"/>
    <col min="93" max="94" width="11.75" style="1" hidden="1" customWidth="1"/>
    <col min="95" max="95" width="10.75" style="1" hidden="1" customWidth="1"/>
    <col min="96" max="97" width="11" style="1" hidden="1" customWidth="1"/>
    <col min="98" max="98" width="13.125" style="1" hidden="1" customWidth="1"/>
    <col min="99" max="100" width="9.875" style="1" hidden="1" customWidth="1"/>
    <col min="101" max="103" width="8" style="1" hidden="1" customWidth="1"/>
    <col min="104" max="104" width="10.5" style="1" hidden="1" customWidth="1"/>
    <col min="105" max="106" width="8" style="1" hidden="1" customWidth="1"/>
    <col min="107" max="107" width="6.75" style="1" hidden="1" customWidth="1"/>
    <col min="108" max="109" width="9.875" style="1" hidden="1" customWidth="1"/>
    <col min="110" max="110" width="9.25" style="1" hidden="1" customWidth="1"/>
    <col min="111" max="111" width="9.875" style="1" hidden="1" customWidth="1"/>
    <col min="112" max="113" width="13.125" style="1" customWidth="1"/>
    <col min="114" max="114" width="14.625" style="1" customWidth="1"/>
    <col min="115" max="116" width="8.375" style="1" hidden="1" customWidth="1"/>
    <col min="117" max="117" width="7.5" style="1" hidden="1" customWidth="1"/>
    <col min="118" max="118" width="10.375" style="1" hidden="1" customWidth="1"/>
    <col min="119" max="119" width="11.125" style="1" hidden="1" customWidth="1"/>
    <col min="120" max="120" width="7.75" style="1" hidden="1" customWidth="1"/>
    <col min="121" max="122" width="8" style="1" hidden="1" customWidth="1"/>
    <col min="123" max="123" width="7.375" style="1" hidden="1" customWidth="1"/>
    <col min="124" max="125" width="8.625" style="1" hidden="1" customWidth="1"/>
    <col min="126" max="126" width="10.875" style="1" hidden="1" customWidth="1"/>
    <col min="127" max="128" width="8.125" style="1" hidden="1" customWidth="1"/>
    <col min="129" max="129" width="7.5" style="1" hidden="1" customWidth="1"/>
    <col min="130" max="130" width="11.875" style="1" hidden="1" customWidth="1"/>
    <col min="131" max="131" width="11" style="1" hidden="1" customWidth="1"/>
    <col min="132" max="132" width="13.375" style="1" hidden="1" customWidth="1"/>
    <col min="133" max="133" width="6.875" style="1" hidden="1" customWidth="1"/>
    <col min="134" max="134" width="14" style="1" customWidth="1"/>
    <col min="135" max="135" width="10.75" style="1" customWidth="1"/>
    <col min="136" max="136" width="11.875" style="1" customWidth="1"/>
    <col min="137" max="138" width="7.25" style="1" customWidth="1"/>
    <col min="139" max="139" width="10.125" style="1" customWidth="1"/>
    <col min="140" max="16384" width="9" style="1"/>
  </cols>
  <sheetData>
    <row r="1" spans="1:136" ht="27.75" customHeight="1">
      <c r="C1" s="249" t="s">
        <v>11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6" ht="34.5" customHeight="1">
      <c r="C2" s="250" t="s">
        <v>143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R2" s="5"/>
      <c r="S2" s="5"/>
      <c r="U2" s="251"/>
      <c r="V2" s="251"/>
      <c r="W2" s="251"/>
      <c r="X2" s="7"/>
      <c r="Y2" s="7"/>
      <c r="AB2" s="6"/>
      <c r="AC2" s="7"/>
      <c r="AD2" s="7"/>
      <c r="AE2" s="7"/>
      <c r="AF2" s="7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136" ht="18" customHeight="1">
      <c r="C3" s="8"/>
      <c r="D3" s="8"/>
      <c r="E3" s="8"/>
      <c r="F3" s="8"/>
      <c r="G3" s="32"/>
      <c r="H3" s="8"/>
      <c r="I3" s="8"/>
      <c r="J3" s="8"/>
      <c r="K3" s="8"/>
      <c r="L3" s="8"/>
      <c r="M3" s="250" t="s">
        <v>12</v>
      </c>
      <c r="N3" s="250"/>
      <c r="O3" s="250"/>
      <c r="P3" s="250"/>
      <c r="Q3" s="8"/>
      <c r="R3" s="5"/>
      <c r="S3" s="5"/>
      <c r="U3" s="7"/>
      <c r="V3" s="7"/>
      <c r="W3" s="7"/>
      <c r="X3" s="7"/>
      <c r="Y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136" s="9" customFormat="1" ht="18" customHeight="1">
      <c r="A4" s="252" t="s">
        <v>6</v>
      </c>
      <c r="B4" s="252" t="s">
        <v>10</v>
      </c>
      <c r="C4" s="255" t="s">
        <v>4</v>
      </c>
      <c r="D4" s="87"/>
      <c r="E4" s="255" t="s">
        <v>5</v>
      </c>
      <c r="F4" s="258" t="s">
        <v>13</v>
      </c>
      <c r="G4" s="259"/>
      <c r="H4" s="259"/>
      <c r="I4" s="259"/>
      <c r="J4" s="260"/>
      <c r="K4" s="267" t="s">
        <v>45</v>
      </c>
      <c r="L4" s="268"/>
      <c r="M4" s="268"/>
      <c r="N4" s="268"/>
      <c r="O4" s="269"/>
      <c r="P4" s="276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8"/>
      <c r="DG4" s="211" t="s">
        <v>14</v>
      </c>
      <c r="DH4" s="212" t="s">
        <v>15</v>
      </c>
      <c r="DI4" s="213"/>
      <c r="DJ4" s="214"/>
      <c r="DK4" s="221" t="s">
        <v>3</v>
      </c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178" t="s">
        <v>16</v>
      </c>
      <c r="ED4" s="223" t="s">
        <v>17</v>
      </c>
      <c r="EE4" s="224"/>
      <c r="EF4" s="225"/>
    </row>
    <row r="5" spans="1:136" s="9" customFormat="1" ht="15" customHeight="1">
      <c r="A5" s="253"/>
      <c r="B5" s="253"/>
      <c r="C5" s="256"/>
      <c r="D5" s="88"/>
      <c r="E5" s="256"/>
      <c r="F5" s="261"/>
      <c r="G5" s="262"/>
      <c r="H5" s="262"/>
      <c r="I5" s="262"/>
      <c r="J5" s="263"/>
      <c r="K5" s="270"/>
      <c r="L5" s="271"/>
      <c r="M5" s="271"/>
      <c r="N5" s="271"/>
      <c r="O5" s="272"/>
      <c r="P5" s="232" t="s">
        <v>7</v>
      </c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4"/>
      <c r="AW5" s="235" t="s">
        <v>2</v>
      </c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187" t="s">
        <v>8</v>
      </c>
      <c r="BM5" s="188"/>
      <c r="BN5" s="188"/>
      <c r="BO5" s="236" t="s">
        <v>18</v>
      </c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8"/>
      <c r="CF5" s="193" t="s">
        <v>0</v>
      </c>
      <c r="CG5" s="194"/>
      <c r="CH5" s="194"/>
      <c r="CI5" s="194"/>
      <c r="CJ5" s="194"/>
      <c r="CK5" s="194"/>
      <c r="CL5" s="194"/>
      <c r="CM5" s="194"/>
      <c r="CN5" s="280"/>
      <c r="CO5" s="236" t="s">
        <v>1</v>
      </c>
      <c r="CP5" s="237"/>
      <c r="CQ5" s="237"/>
      <c r="CR5" s="237"/>
      <c r="CS5" s="237"/>
      <c r="CT5" s="237"/>
      <c r="CU5" s="237"/>
      <c r="CV5" s="237"/>
      <c r="CW5" s="237"/>
      <c r="CX5" s="235" t="s">
        <v>19</v>
      </c>
      <c r="CY5" s="235"/>
      <c r="CZ5" s="235"/>
      <c r="DA5" s="187" t="s">
        <v>20</v>
      </c>
      <c r="DB5" s="188"/>
      <c r="DC5" s="189"/>
      <c r="DD5" s="187" t="s">
        <v>21</v>
      </c>
      <c r="DE5" s="188"/>
      <c r="DF5" s="189"/>
      <c r="DG5" s="211"/>
      <c r="DH5" s="215"/>
      <c r="DI5" s="216"/>
      <c r="DJ5" s="217"/>
      <c r="DK5" s="239"/>
      <c r="DL5" s="239"/>
      <c r="DM5" s="240"/>
      <c r="DN5" s="240"/>
      <c r="DO5" s="240"/>
      <c r="DP5" s="240"/>
      <c r="DQ5" s="187" t="s">
        <v>22</v>
      </c>
      <c r="DR5" s="188"/>
      <c r="DS5" s="189"/>
      <c r="DT5" s="209"/>
      <c r="DU5" s="210"/>
      <c r="DV5" s="210"/>
      <c r="DW5" s="210"/>
      <c r="DX5" s="210"/>
      <c r="DY5" s="210"/>
      <c r="DZ5" s="210"/>
      <c r="EA5" s="210"/>
      <c r="EB5" s="210"/>
      <c r="EC5" s="222"/>
      <c r="ED5" s="226"/>
      <c r="EE5" s="227"/>
      <c r="EF5" s="228"/>
    </row>
    <row r="6" spans="1:136" s="9" customFormat="1" ht="119.25" customHeight="1">
      <c r="A6" s="253"/>
      <c r="B6" s="253"/>
      <c r="C6" s="256"/>
      <c r="D6" s="88"/>
      <c r="E6" s="256"/>
      <c r="F6" s="264"/>
      <c r="G6" s="265"/>
      <c r="H6" s="265"/>
      <c r="I6" s="265"/>
      <c r="J6" s="266"/>
      <c r="K6" s="273"/>
      <c r="L6" s="274"/>
      <c r="M6" s="274"/>
      <c r="N6" s="274"/>
      <c r="O6" s="275"/>
      <c r="P6" s="243" t="s">
        <v>23</v>
      </c>
      <c r="Q6" s="244"/>
      <c r="R6" s="244"/>
      <c r="S6" s="244"/>
      <c r="T6" s="245"/>
      <c r="U6" s="246" t="s">
        <v>24</v>
      </c>
      <c r="V6" s="247"/>
      <c r="W6" s="247"/>
      <c r="X6" s="247"/>
      <c r="Y6" s="248"/>
      <c r="Z6" s="246" t="s">
        <v>25</v>
      </c>
      <c r="AA6" s="247"/>
      <c r="AB6" s="247"/>
      <c r="AC6" s="247"/>
      <c r="AD6" s="248"/>
      <c r="AE6" s="246" t="s">
        <v>26</v>
      </c>
      <c r="AF6" s="247"/>
      <c r="AG6" s="247"/>
      <c r="AH6" s="247"/>
      <c r="AI6" s="248"/>
      <c r="AJ6" s="246" t="s">
        <v>27</v>
      </c>
      <c r="AK6" s="247"/>
      <c r="AL6" s="247"/>
      <c r="AM6" s="247"/>
      <c r="AN6" s="248"/>
      <c r="AO6" s="246" t="s">
        <v>28</v>
      </c>
      <c r="AP6" s="247"/>
      <c r="AQ6" s="247"/>
      <c r="AR6" s="247"/>
      <c r="AS6" s="248"/>
      <c r="AT6" s="279" t="s">
        <v>29</v>
      </c>
      <c r="AU6" s="279"/>
      <c r="AV6" s="279"/>
      <c r="AW6" s="195" t="s">
        <v>30</v>
      </c>
      <c r="AX6" s="196"/>
      <c r="AY6" s="196"/>
      <c r="AZ6" s="195" t="s">
        <v>31</v>
      </c>
      <c r="BA6" s="196"/>
      <c r="BB6" s="197"/>
      <c r="BC6" s="198" t="s">
        <v>32</v>
      </c>
      <c r="BD6" s="199"/>
      <c r="BE6" s="200"/>
      <c r="BF6" s="198" t="s">
        <v>33</v>
      </c>
      <c r="BG6" s="199"/>
      <c r="BH6" s="199"/>
      <c r="BI6" s="201" t="s">
        <v>34</v>
      </c>
      <c r="BJ6" s="202"/>
      <c r="BK6" s="202"/>
      <c r="BL6" s="206"/>
      <c r="BM6" s="207"/>
      <c r="BN6" s="207"/>
      <c r="BO6" s="203" t="s">
        <v>35</v>
      </c>
      <c r="BP6" s="204"/>
      <c r="BQ6" s="204"/>
      <c r="BR6" s="204"/>
      <c r="BS6" s="205"/>
      <c r="BT6" s="192" t="s">
        <v>36</v>
      </c>
      <c r="BU6" s="192"/>
      <c r="BV6" s="192"/>
      <c r="BW6" s="192" t="s">
        <v>37</v>
      </c>
      <c r="BX6" s="192"/>
      <c r="BY6" s="192"/>
      <c r="BZ6" s="192" t="s">
        <v>38</v>
      </c>
      <c r="CA6" s="192"/>
      <c r="CB6" s="192"/>
      <c r="CC6" s="192" t="s">
        <v>39</v>
      </c>
      <c r="CD6" s="192"/>
      <c r="CE6" s="192"/>
      <c r="CF6" s="192" t="s">
        <v>46</v>
      </c>
      <c r="CG6" s="192"/>
      <c r="CH6" s="192"/>
      <c r="CI6" s="193" t="s">
        <v>47</v>
      </c>
      <c r="CJ6" s="194"/>
      <c r="CK6" s="194"/>
      <c r="CL6" s="192" t="s">
        <v>40</v>
      </c>
      <c r="CM6" s="192"/>
      <c r="CN6" s="192"/>
      <c r="CO6" s="241" t="s">
        <v>41</v>
      </c>
      <c r="CP6" s="242"/>
      <c r="CQ6" s="194"/>
      <c r="CR6" s="192" t="s">
        <v>42</v>
      </c>
      <c r="CS6" s="192"/>
      <c r="CT6" s="192"/>
      <c r="CU6" s="193" t="s">
        <v>48</v>
      </c>
      <c r="CV6" s="194"/>
      <c r="CW6" s="194"/>
      <c r="CX6" s="235"/>
      <c r="CY6" s="235"/>
      <c r="CZ6" s="235"/>
      <c r="DA6" s="206"/>
      <c r="DB6" s="207"/>
      <c r="DC6" s="208"/>
      <c r="DD6" s="206"/>
      <c r="DE6" s="207"/>
      <c r="DF6" s="208"/>
      <c r="DG6" s="211"/>
      <c r="DH6" s="218"/>
      <c r="DI6" s="219"/>
      <c r="DJ6" s="220"/>
      <c r="DK6" s="187" t="s">
        <v>49</v>
      </c>
      <c r="DL6" s="188"/>
      <c r="DM6" s="189"/>
      <c r="DN6" s="187" t="s">
        <v>50</v>
      </c>
      <c r="DO6" s="188"/>
      <c r="DP6" s="189"/>
      <c r="DQ6" s="206"/>
      <c r="DR6" s="207"/>
      <c r="DS6" s="208"/>
      <c r="DT6" s="187" t="s">
        <v>51</v>
      </c>
      <c r="DU6" s="188"/>
      <c r="DV6" s="189"/>
      <c r="DW6" s="187" t="s">
        <v>52</v>
      </c>
      <c r="DX6" s="188"/>
      <c r="DY6" s="189"/>
      <c r="DZ6" s="190" t="s">
        <v>53</v>
      </c>
      <c r="EA6" s="191"/>
      <c r="EB6" s="191"/>
      <c r="EC6" s="179"/>
      <c r="ED6" s="229"/>
      <c r="EE6" s="230"/>
      <c r="EF6" s="231"/>
    </row>
    <row r="7" spans="1:136" s="10" customFormat="1" ht="36" customHeight="1">
      <c r="A7" s="253"/>
      <c r="B7" s="253"/>
      <c r="C7" s="256"/>
      <c r="D7" s="88"/>
      <c r="E7" s="256"/>
      <c r="F7" s="180" t="s">
        <v>43</v>
      </c>
      <c r="G7" s="176" t="s">
        <v>55</v>
      </c>
      <c r="H7" s="186"/>
      <c r="I7" s="186"/>
      <c r="J7" s="177"/>
      <c r="K7" s="180" t="s">
        <v>43</v>
      </c>
      <c r="L7" s="176" t="s">
        <v>55</v>
      </c>
      <c r="M7" s="186"/>
      <c r="N7" s="186"/>
      <c r="O7" s="177"/>
      <c r="P7" s="180" t="s">
        <v>43</v>
      </c>
      <c r="Q7" s="176" t="s">
        <v>55</v>
      </c>
      <c r="R7" s="186"/>
      <c r="S7" s="186"/>
      <c r="T7" s="177"/>
      <c r="U7" s="180" t="s">
        <v>43</v>
      </c>
      <c r="V7" s="176" t="s">
        <v>55</v>
      </c>
      <c r="W7" s="186"/>
      <c r="X7" s="186"/>
      <c r="Y7" s="177"/>
      <c r="Z7" s="180" t="s">
        <v>43</v>
      </c>
      <c r="AA7" s="176" t="s">
        <v>55</v>
      </c>
      <c r="AB7" s="186"/>
      <c r="AC7" s="186"/>
      <c r="AD7" s="177"/>
      <c r="AE7" s="180" t="s">
        <v>43</v>
      </c>
      <c r="AF7" s="176" t="s">
        <v>55</v>
      </c>
      <c r="AG7" s="186"/>
      <c r="AH7" s="186"/>
      <c r="AI7" s="177"/>
      <c r="AJ7" s="180" t="s">
        <v>43</v>
      </c>
      <c r="AK7" s="176" t="s">
        <v>55</v>
      </c>
      <c r="AL7" s="186"/>
      <c r="AM7" s="186"/>
      <c r="AN7" s="177"/>
      <c r="AO7" s="180" t="s">
        <v>43</v>
      </c>
      <c r="AP7" s="176" t="s">
        <v>55</v>
      </c>
      <c r="AQ7" s="186"/>
      <c r="AR7" s="186"/>
      <c r="AS7" s="177"/>
      <c r="AT7" s="180" t="s">
        <v>43</v>
      </c>
      <c r="AU7" s="182" t="s">
        <v>55</v>
      </c>
      <c r="AV7" s="183"/>
      <c r="AW7" s="180" t="s">
        <v>43</v>
      </c>
      <c r="AX7" s="182" t="s">
        <v>55</v>
      </c>
      <c r="AY7" s="183"/>
      <c r="AZ7" s="180" t="s">
        <v>43</v>
      </c>
      <c r="BA7" s="182" t="s">
        <v>55</v>
      </c>
      <c r="BB7" s="183"/>
      <c r="BC7" s="180" t="s">
        <v>43</v>
      </c>
      <c r="BD7" s="182" t="s">
        <v>55</v>
      </c>
      <c r="BE7" s="183"/>
      <c r="BF7" s="180" t="s">
        <v>43</v>
      </c>
      <c r="BG7" s="182" t="s">
        <v>55</v>
      </c>
      <c r="BH7" s="183"/>
      <c r="BI7" s="180" t="s">
        <v>43</v>
      </c>
      <c r="BJ7" s="182" t="s">
        <v>55</v>
      </c>
      <c r="BK7" s="183"/>
      <c r="BL7" s="180" t="s">
        <v>43</v>
      </c>
      <c r="BM7" s="182" t="s">
        <v>55</v>
      </c>
      <c r="BN7" s="183"/>
      <c r="BO7" s="180" t="s">
        <v>43</v>
      </c>
      <c r="BP7" s="182" t="s">
        <v>55</v>
      </c>
      <c r="BQ7" s="185"/>
      <c r="BR7" s="185"/>
      <c r="BS7" s="183"/>
      <c r="BT7" s="180" t="s">
        <v>43</v>
      </c>
      <c r="BU7" s="182" t="s">
        <v>55</v>
      </c>
      <c r="BV7" s="183"/>
      <c r="BW7" s="180" t="s">
        <v>43</v>
      </c>
      <c r="BX7" s="182" t="s">
        <v>55</v>
      </c>
      <c r="BY7" s="183"/>
      <c r="BZ7" s="180" t="s">
        <v>43</v>
      </c>
      <c r="CA7" s="182" t="s">
        <v>55</v>
      </c>
      <c r="CB7" s="183"/>
      <c r="CC7" s="180" t="s">
        <v>43</v>
      </c>
      <c r="CD7" s="182" t="s">
        <v>55</v>
      </c>
      <c r="CE7" s="183"/>
      <c r="CF7" s="180" t="s">
        <v>43</v>
      </c>
      <c r="CG7" s="182" t="s">
        <v>55</v>
      </c>
      <c r="CH7" s="183"/>
      <c r="CI7" s="180" t="s">
        <v>43</v>
      </c>
      <c r="CJ7" s="182" t="s">
        <v>55</v>
      </c>
      <c r="CK7" s="183"/>
      <c r="CL7" s="180" t="s">
        <v>43</v>
      </c>
      <c r="CM7" s="182" t="s">
        <v>55</v>
      </c>
      <c r="CN7" s="183"/>
      <c r="CO7" s="180" t="s">
        <v>43</v>
      </c>
      <c r="CP7" s="182" t="s">
        <v>55</v>
      </c>
      <c r="CQ7" s="183"/>
      <c r="CR7" s="180" t="s">
        <v>43</v>
      </c>
      <c r="CS7" s="182" t="s">
        <v>55</v>
      </c>
      <c r="CT7" s="183"/>
      <c r="CU7" s="180" t="s">
        <v>43</v>
      </c>
      <c r="CV7" s="182" t="s">
        <v>55</v>
      </c>
      <c r="CW7" s="183"/>
      <c r="CX7" s="180" t="s">
        <v>43</v>
      </c>
      <c r="CY7" s="182" t="s">
        <v>55</v>
      </c>
      <c r="CZ7" s="183"/>
      <c r="DA7" s="180" t="s">
        <v>43</v>
      </c>
      <c r="DB7" s="182" t="s">
        <v>55</v>
      </c>
      <c r="DC7" s="183"/>
      <c r="DD7" s="180" t="s">
        <v>43</v>
      </c>
      <c r="DE7" s="182" t="s">
        <v>55</v>
      </c>
      <c r="DF7" s="183"/>
      <c r="DG7" s="184" t="s">
        <v>9</v>
      </c>
      <c r="DH7" s="180" t="s">
        <v>43</v>
      </c>
      <c r="DI7" s="182" t="s">
        <v>55</v>
      </c>
      <c r="DJ7" s="183"/>
      <c r="DK7" s="180" t="s">
        <v>43</v>
      </c>
      <c r="DL7" s="182" t="s">
        <v>55</v>
      </c>
      <c r="DM7" s="183"/>
      <c r="DN7" s="180" t="s">
        <v>43</v>
      </c>
      <c r="DO7" s="182" t="s">
        <v>55</v>
      </c>
      <c r="DP7" s="183"/>
      <c r="DQ7" s="180" t="s">
        <v>43</v>
      </c>
      <c r="DR7" s="182" t="s">
        <v>55</v>
      </c>
      <c r="DS7" s="183"/>
      <c r="DT7" s="180" t="s">
        <v>43</v>
      </c>
      <c r="DU7" s="182" t="s">
        <v>55</v>
      </c>
      <c r="DV7" s="183"/>
      <c r="DW7" s="180" t="s">
        <v>43</v>
      </c>
      <c r="DX7" s="182" t="s">
        <v>55</v>
      </c>
      <c r="DY7" s="183"/>
      <c r="DZ7" s="180" t="s">
        <v>43</v>
      </c>
      <c r="EA7" s="176" t="s">
        <v>55</v>
      </c>
      <c r="EB7" s="177"/>
      <c r="EC7" s="178" t="s">
        <v>9</v>
      </c>
      <c r="ED7" s="180" t="s">
        <v>43</v>
      </c>
      <c r="EE7" s="182" t="s">
        <v>55</v>
      </c>
      <c r="EF7" s="183"/>
    </row>
    <row r="8" spans="1:136" s="27" customFormat="1" ht="101.25" customHeight="1">
      <c r="A8" s="254"/>
      <c r="B8" s="254"/>
      <c r="C8" s="257"/>
      <c r="D8" s="89"/>
      <c r="E8" s="257"/>
      <c r="F8" s="181"/>
      <c r="G8" s="35" t="s">
        <v>144</v>
      </c>
      <c r="H8" s="26" t="str">
        <f>M8</f>
        <v xml:space="preserve">փաստ                   ( 1  ամիս)                                                                           </v>
      </c>
      <c r="I8" s="36" t="s">
        <v>145</v>
      </c>
      <c r="J8" s="26" t="s">
        <v>54</v>
      </c>
      <c r="K8" s="181"/>
      <c r="L8" s="35" t="str">
        <f>G8</f>
        <v>ծրագիր ( 1 ամիս)</v>
      </c>
      <c r="M8" s="26" t="s">
        <v>146</v>
      </c>
      <c r="N8" s="36" t="str">
        <f>I8</f>
        <v>կատ. %-ը 1 ամսվա  նկատմամբ</v>
      </c>
      <c r="O8" s="26" t="s">
        <v>54</v>
      </c>
      <c r="P8" s="181"/>
      <c r="Q8" s="35" t="str">
        <f>L8</f>
        <v>ծրագիր ( 1 ամիս)</v>
      </c>
      <c r="R8" s="26" t="str">
        <f>M8</f>
        <v xml:space="preserve">փաստ                   ( 1  ամիս)                                                                           </v>
      </c>
      <c r="S8" s="36" t="str">
        <f>N8</f>
        <v>կատ. %-ը 1 ամսվա  նկատմամբ</v>
      </c>
      <c r="T8" s="26" t="s">
        <v>54</v>
      </c>
      <c r="U8" s="181"/>
      <c r="V8" s="35" t="str">
        <f>Q8</f>
        <v>ծրագիր ( 1 ամիս)</v>
      </c>
      <c r="W8" s="26" t="str">
        <f>R8</f>
        <v xml:space="preserve">փաստ                   ( 1  ամիս)                                                                           </v>
      </c>
      <c r="X8" s="36" t="str">
        <f>S8</f>
        <v>կատ. %-ը 1 ամսվա  նկատմամբ</v>
      </c>
      <c r="Y8" s="26" t="s">
        <v>54</v>
      </c>
      <c r="Z8" s="181"/>
      <c r="AA8" s="35" t="str">
        <f>V8</f>
        <v>ծրագիր ( 1 ամիս)</v>
      </c>
      <c r="AB8" s="26" t="str">
        <f>W8</f>
        <v xml:space="preserve">փաստ                   ( 1  ամիս)                                                                           </v>
      </c>
      <c r="AC8" s="36" t="str">
        <f>X8</f>
        <v>կատ. %-ը 1 ամսվա  նկատմամբ</v>
      </c>
      <c r="AD8" s="26" t="s">
        <v>54</v>
      </c>
      <c r="AE8" s="181"/>
      <c r="AF8" s="35" t="str">
        <f>AA8</f>
        <v>ծրագիր ( 1 ամիս)</v>
      </c>
      <c r="AG8" s="26" t="str">
        <f>AB8</f>
        <v xml:space="preserve">փաստ                   ( 1  ամիս)                                                                           </v>
      </c>
      <c r="AH8" s="36" t="str">
        <f>AC8</f>
        <v>կատ. %-ը 1 ամսվա  նկատմամբ</v>
      </c>
      <c r="AI8" s="26" t="s">
        <v>54</v>
      </c>
      <c r="AJ8" s="181"/>
      <c r="AK8" s="35" t="str">
        <f>AF8</f>
        <v>ծրագիր ( 1 ամիս)</v>
      </c>
      <c r="AL8" s="26" t="str">
        <f>AG8</f>
        <v xml:space="preserve">փաստ                   ( 1  ամիս)                                                                           </v>
      </c>
      <c r="AM8" s="26" t="str">
        <f>AH8</f>
        <v>կատ. %-ը 1 ամսվա  նկատմամբ</v>
      </c>
      <c r="AN8" s="26" t="s">
        <v>54</v>
      </c>
      <c r="AO8" s="181"/>
      <c r="AP8" s="35" t="str">
        <f>AK8</f>
        <v>ծրագիր ( 1 ամիս)</v>
      </c>
      <c r="AQ8" s="26" t="str">
        <f>AL8</f>
        <v xml:space="preserve">փաստ                   ( 1  ամիս)                                                                           </v>
      </c>
      <c r="AR8" s="36" t="str">
        <f>AM8</f>
        <v>կատ. %-ը 1 ամսվա  նկատմամբ</v>
      </c>
      <c r="AS8" s="26" t="s">
        <v>54</v>
      </c>
      <c r="AT8" s="181"/>
      <c r="AU8" s="35" t="str">
        <f>AP8</f>
        <v>ծրագիր ( 1 ամիս)</v>
      </c>
      <c r="AV8" s="26" t="str">
        <f>AQ8</f>
        <v xml:space="preserve">փաստ                   ( 1  ամիս)                                                                           </v>
      </c>
      <c r="AW8" s="181"/>
      <c r="AX8" s="35" t="str">
        <f>AU8</f>
        <v>ծրագիր ( 1 ամիս)</v>
      </c>
      <c r="AY8" s="26" t="str">
        <f>AV8</f>
        <v xml:space="preserve">փաստ                   ( 1  ամիս)                                                                           </v>
      </c>
      <c r="AZ8" s="181"/>
      <c r="BA8" s="35" t="str">
        <f>AX8</f>
        <v>ծրագիր ( 1 ամիս)</v>
      </c>
      <c r="BB8" s="26" t="str">
        <f>AY8</f>
        <v xml:space="preserve">փաստ                   ( 1  ամիս)                                                                           </v>
      </c>
      <c r="BC8" s="181"/>
      <c r="BD8" s="35" t="str">
        <f>BA8</f>
        <v>ծրագիր ( 1 ամիս)</v>
      </c>
      <c r="BE8" s="26" t="str">
        <f>AY8</f>
        <v xml:space="preserve">փաստ                   ( 1  ամիս)                                                                           </v>
      </c>
      <c r="BF8" s="181"/>
      <c r="BG8" s="35" t="str">
        <f>BD8</f>
        <v>ծրագիր ( 1 ամիս)</v>
      </c>
      <c r="BH8" s="26" t="str">
        <f>BE8</f>
        <v xml:space="preserve">փաստ                   ( 1  ամիս)                                                                           </v>
      </c>
      <c r="BI8" s="181"/>
      <c r="BJ8" s="35" t="str">
        <f>BG8</f>
        <v>ծրագիր ( 1 ամիս)</v>
      </c>
      <c r="BK8" s="26" t="str">
        <f>BH8</f>
        <v xml:space="preserve">փաստ                   ( 1  ամիս)                                                                           </v>
      </c>
      <c r="BL8" s="181"/>
      <c r="BM8" s="35" t="str">
        <f>BJ8</f>
        <v>ծրագիր ( 1 ամիս)</v>
      </c>
      <c r="BN8" s="26" t="str">
        <f>BH8</f>
        <v xml:space="preserve">փաստ                   ( 1  ամիս)                                                                           </v>
      </c>
      <c r="BO8" s="181"/>
      <c r="BP8" s="35" t="str">
        <f>BM8</f>
        <v>ծրագիր ( 1 ամիս)</v>
      </c>
      <c r="BQ8" s="26" t="str">
        <f>BN8</f>
        <v xml:space="preserve">փաստ                   ( 1  ամիս)                                                                           </v>
      </c>
      <c r="BR8" s="36" t="str">
        <f>AM8</f>
        <v>կատ. %-ը 1 ամսվա  նկատմամբ</v>
      </c>
      <c r="BS8" s="26" t="s">
        <v>54</v>
      </c>
      <c r="BT8" s="181"/>
      <c r="BU8" s="35" t="str">
        <f>BP8</f>
        <v>ծրագիր ( 1 ամիս)</v>
      </c>
      <c r="BV8" s="26" t="str">
        <f>BQ8</f>
        <v xml:space="preserve">փաստ                   ( 1  ամիս)                                                                           </v>
      </c>
      <c r="BW8" s="181"/>
      <c r="BX8" s="35" t="str">
        <f>BU8</f>
        <v>ծրագիր ( 1 ամիս)</v>
      </c>
      <c r="BY8" s="26" t="str">
        <f>BV8</f>
        <v xml:space="preserve">փաստ                   ( 1  ամիս)                                                                           </v>
      </c>
      <c r="BZ8" s="181"/>
      <c r="CA8" s="35" t="str">
        <f>BX8</f>
        <v>ծրագիր ( 1 ամիս)</v>
      </c>
      <c r="CB8" s="26" t="str">
        <f>BY8</f>
        <v xml:space="preserve">փաստ                   ( 1  ամիս)                                                                           </v>
      </c>
      <c r="CC8" s="181"/>
      <c r="CD8" s="35" t="str">
        <f>CA8</f>
        <v>ծրագիր ( 1 ամիս)</v>
      </c>
      <c r="CE8" s="26" t="str">
        <f>CB8</f>
        <v xml:space="preserve">փաստ                   ( 1  ամիս)                                                                           </v>
      </c>
      <c r="CF8" s="181"/>
      <c r="CG8" s="35" t="str">
        <f>CD8</f>
        <v>ծրագիր ( 1 ամիս)</v>
      </c>
      <c r="CH8" s="26" t="str">
        <f>CE8</f>
        <v xml:space="preserve">փաստ                   ( 1  ամիս)                                                                           </v>
      </c>
      <c r="CI8" s="181"/>
      <c r="CJ8" s="35" t="str">
        <f>CG8</f>
        <v>ծրագիր ( 1 ամիս)</v>
      </c>
      <c r="CK8" s="26" t="str">
        <f>CH8</f>
        <v xml:space="preserve">փաստ                   ( 1  ամիս)                                                                           </v>
      </c>
      <c r="CL8" s="181"/>
      <c r="CM8" s="35" t="str">
        <f>CJ8</f>
        <v>ծրագիր ( 1 ամիս)</v>
      </c>
      <c r="CN8" s="26" t="str">
        <f>CK8</f>
        <v xml:space="preserve">փաստ                   ( 1  ամիս)                                                                           </v>
      </c>
      <c r="CO8" s="181"/>
      <c r="CP8" s="35" t="str">
        <f>CM8</f>
        <v>ծրագիր ( 1 ամիս)</v>
      </c>
      <c r="CQ8" s="26" t="str">
        <f>CN8</f>
        <v xml:space="preserve">փաստ                   ( 1  ամիս)                                                                           </v>
      </c>
      <c r="CR8" s="181"/>
      <c r="CS8" s="35" t="str">
        <f>CP8</f>
        <v>ծրագիր ( 1 ամիս)</v>
      </c>
      <c r="CT8" s="26" t="str">
        <f>CQ8</f>
        <v xml:space="preserve">փաստ                   ( 1  ամիս)                                                                           </v>
      </c>
      <c r="CU8" s="181"/>
      <c r="CV8" s="35" t="str">
        <f>CS8</f>
        <v>ծրագիր ( 1 ամիս)</v>
      </c>
      <c r="CW8" s="26" t="str">
        <f>CT8</f>
        <v xml:space="preserve">փաստ                   ( 1  ամիս)                                                                           </v>
      </c>
      <c r="CX8" s="181"/>
      <c r="CY8" s="35" t="str">
        <f>CV8</f>
        <v>ծրագիր ( 1 ամիս)</v>
      </c>
      <c r="CZ8" s="26" t="str">
        <f>CW8</f>
        <v xml:space="preserve">փաստ                   ( 1  ամիս)                                                                           </v>
      </c>
      <c r="DA8" s="181"/>
      <c r="DB8" s="35" t="str">
        <f>CY8</f>
        <v>ծրագիր ( 1 ամիս)</v>
      </c>
      <c r="DC8" s="26" t="str">
        <f>CZ8</f>
        <v xml:space="preserve">փաստ                   ( 1  ամիս)                                                                           </v>
      </c>
      <c r="DD8" s="181"/>
      <c r="DE8" s="35" t="str">
        <f>DB8</f>
        <v>ծրագիր ( 1 ամիս)</v>
      </c>
      <c r="DF8" s="26" t="str">
        <f>DC8</f>
        <v xml:space="preserve">փաստ                   ( 1  ամիս)                                                                           </v>
      </c>
      <c r="DG8" s="184"/>
      <c r="DH8" s="181"/>
      <c r="DI8" s="35" t="str">
        <f>DE8</f>
        <v>ծրագիր ( 1 ամիս)</v>
      </c>
      <c r="DJ8" s="26" t="str">
        <f>DF8</f>
        <v xml:space="preserve">փաստ                   ( 1  ամիս)                                                                           </v>
      </c>
      <c r="DK8" s="181"/>
      <c r="DL8" s="35" t="str">
        <f>DI8</f>
        <v>ծրագիր ( 1 ամիս)</v>
      </c>
      <c r="DM8" s="26" t="str">
        <f>DJ8</f>
        <v xml:space="preserve">փաստ                   ( 1  ամիս)                                                                           </v>
      </c>
      <c r="DN8" s="181"/>
      <c r="DO8" s="35" t="str">
        <f>DL8</f>
        <v>ծրագիր ( 1 ամիս)</v>
      </c>
      <c r="DP8" s="26" t="str">
        <f>DM8</f>
        <v xml:space="preserve">փաստ                   ( 1  ամիս)                                                                           </v>
      </c>
      <c r="DQ8" s="181"/>
      <c r="DR8" s="35" t="str">
        <f>DO8</f>
        <v>ծրագիր ( 1 ամիս)</v>
      </c>
      <c r="DS8" s="26" t="str">
        <f>DP8</f>
        <v xml:space="preserve">փաստ                   ( 1  ամիս)                                                                           </v>
      </c>
      <c r="DT8" s="181"/>
      <c r="DU8" s="35" t="str">
        <f>DR8</f>
        <v>ծրագիր ( 1 ամիս)</v>
      </c>
      <c r="DV8" s="26" t="str">
        <f>DS8</f>
        <v xml:space="preserve">փաստ                   ( 1  ամիս)                                                                           </v>
      </c>
      <c r="DW8" s="181"/>
      <c r="DX8" s="35" t="str">
        <f>DU8</f>
        <v>ծրագիր ( 1 ամիս)</v>
      </c>
      <c r="DY8" s="26" t="str">
        <f>DV8</f>
        <v xml:space="preserve">փաստ                   ( 1  ամիս)                                                                           </v>
      </c>
      <c r="DZ8" s="181"/>
      <c r="EA8" s="35" t="str">
        <f>DX8</f>
        <v>ծրագիր ( 1 ամիս)</v>
      </c>
      <c r="EB8" s="26" t="str">
        <f>DY8</f>
        <v xml:space="preserve">փաստ                   ( 1  ամիս)                                                                           </v>
      </c>
      <c r="EC8" s="179"/>
      <c r="ED8" s="181"/>
      <c r="EE8" s="35" t="str">
        <f>EA8</f>
        <v>ծրագիր ( 1 ամիս)</v>
      </c>
      <c r="EF8" s="26" t="str">
        <f>EB8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30"/>
      <c r="E9" s="29">
        <v>3</v>
      </c>
      <c r="F9" s="30">
        <v>4</v>
      </c>
      <c r="G9" s="29">
        <v>5</v>
      </c>
      <c r="H9" s="30">
        <v>6</v>
      </c>
      <c r="I9" s="29">
        <v>7</v>
      </c>
      <c r="J9" s="30">
        <v>8</v>
      </c>
      <c r="K9" s="29">
        <v>9</v>
      </c>
      <c r="L9" s="30">
        <v>10</v>
      </c>
      <c r="M9" s="29">
        <v>11</v>
      </c>
      <c r="N9" s="30">
        <v>12</v>
      </c>
      <c r="O9" s="29">
        <v>13</v>
      </c>
      <c r="P9" s="30">
        <v>14</v>
      </c>
      <c r="Q9" s="29">
        <v>15</v>
      </c>
      <c r="R9" s="30">
        <v>16</v>
      </c>
      <c r="S9" s="29">
        <v>17</v>
      </c>
      <c r="T9" s="30">
        <v>18</v>
      </c>
      <c r="U9" s="29">
        <v>19</v>
      </c>
      <c r="V9" s="30">
        <v>20</v>
      </c>
      <c r="W9" s="29">
        <v>21</v>
      </c>
      <c r="X9" s="30">
        <v>22</v>
      </c>
      <c r="Y9" s="29">
        <v>23</v>
      </c>
      <c r="Z9" s="30">
        <v>24</v>
      </c>
      <c r="AA9" s="29">
        <v>25</v>
      </c>
      <c r="AB9" s="30">
        <v>26</v>
      </c>
      <c r="AC9" s="29">
        <v>27</v>
      </c>
      <c r="AD9" s="30">
        <v>28</v>
      </c>
      <c r="AE9" s="29">
        <v>29</v>
      </c>
      <c r="AF9" s="30">
        <v>30</v>
      </c>
      <c r="AG9" s="29">
        <v>31</v>
      </c>
      <c r="AH9" s="30">
        <v>32</v>
      </c>
      <c r="AI9" s="29">
        <v>33</v>
      </c>
      <c r="AJ9" s="30">
        <v>34</v>
      </c>
      <c r="AK9" s="29">
        <v>35</v>
      </c>
      <c r="AL9" s="30">
        <v>36</v>
      </c>
      <c r="AM9" s="29">
        <v>37</v>
      </c>
      <c r="AN9" s="30">
        <v>38</v>
      </c>
      <c r="AO9" s="29">
        <v>39</v>
      </c>
      <c r="AP9" s="30">
        <v>40</v>
      </c>
      <c r="AQ9" s="29">
        <v>41</v>
      </c>
      <c r="AR9" s="30">
        <v>42</v>
      </c>
      <c r="AS9" s="29">
        <v>43</v>
      </c>
      <c r="AT9" s="30">
        <v>44</v>
      </c>
      <c r="AU9" s="29">
        <v>45</v>
      </c>
      <c r="AV9" s="30">
        <v>46</v>
      </c>
      <c r="AW9" s="29">
        <v>47</v>
      </c>
      <c r="AX9" s="30">
        <v>48</v>
      </c>
      <c r="AY9" s="29">
        <v>49</v>
      </c>
      <c r="AZ9" s="30">
        <v>50</v>
      </c>
      <c r="BA9" s="29">
        <v>51</v>
      </c>
      <c r="BB9" s="30">
        <v>52</v>
      </c>
      <c r="BC9" s="29">
        <v>53</v>
      </c>
      <c r="BD9" s="30">
        <v>54</v>
      </c>
      <c r="BE9" s="29">
        <v>55</v>
      </c>
      <c r="BF9" s="30">
        <v>56</v>
      </c>
      <c r="BG9" s="29">
        <v>57</v>
      </c>
      <c r="BH9" s="30">
        <v>58</v>
      </c>
      <c r="BI9" s="29">
        <v>59</v>
      </c>
      <c r="BJ9" s="30">
        <v>60</v>
      </c>
      <c r="BK9" s="29">
        <v>61</v>
      </c>
      <c r="BL9" s="30">
        <v>62</v>
      </c>
      <c r="BM9" s="29">
        <v>63</v>
      </c>
      <c r="BN9" s="30">
        <v>64</v>
      </c>
      <c r="BO9" s="29">
        <v>65</v>
      </c>
      <c r="BP9" s="30">
        <v>66</v>
      </c>
      <c r="BQ9" s="29">
        <v>67</v>
      </c>
      <c r="BR9" s="30">
        <v>68</v>
      </c>
      <c r="BS9" s="29">
        <v>69</v>
      </c>
      <c r="BT9" s="30">
        <v>70</v>
      </c>
      <c r="BU9" s="29">
        <v>71</v>
      </c>
      <c r="BV9" s="30">
        <v>72</v>
      </c>
      <c r="BW9" s="29">
        <v>73</v>
      </c>
      <c r="BX9" s="30">
        <v>74</v>
      </c>
      <c r="BY9" s="29">
        <v>75</v>
      </c>
      <c r="BZ9" s="30">
        <v>76</v>
      </c>
      <c r="CA9" s="29">
        <v>77</v>
      </c>
      <c r="CB9" s="30">
        <v>78</v>
      </c>
      <c r="CC9" s="29">
        <v>79</v>
      </c>
      <c r="CD9" s="30">
        <v>80</v>
      </c>
      <c r="CE9" s="29">
        <v>81</v>
      </c>
      <c r="CF9" s="30">
        <v>82</v>
      </c>
      <c r="CG9" s="29">
        <v>83</v>
      </c>
      <c r="CH9" s="30">
        <v>84</v>
      </c>
      <c r="CI9" s="29">
        <v>85</v>
      </c>
      <c r="CJ9" s="30">
        <v>86</v>
      </c>
      <c r="CK9" s="29">
        <v>87</v>
      </c>
      <c r="CL9" s="30">
        <v>88</v>
      </c>
      <c r="CM9" s="29">
        <v>89</v>
      </c>
      <c r="CN9" s="30">
        <v>90</v>
      </c>
      <c r="CO9" s="29">
        <v>91</v>
      </c>
      <c r="CP9" s="30">
        <v>92</v>
      </c>
      <c r="CQ9" s="29">
        <v>93</v>
      </c>
      <c r="CR9" s="30">
        <v>94</v>
      </c>
      <c r="CS9" s="29">
        <v>95</v>
      </c>
      <c r="CT9" s="30">
        <v>96</v>
      </c>
      <c r="CU9" s="29">
        <v>97</v>
      </c>
      <c r="CV9" s="30">
        <v>98</v>
      </c>
      <c r="CW9" s="29">
        <v>99</v>
      </c>
      <c r="CX9" s="30">
        <v>100</v>
      </c>
      <c r="CY9" s="29">
        <v>101</v>
      </c>
      <c r="CZ9" s="30">
        <v>102</v>
      </c>
      <c r="DA9" s="29">
        <v>103</v>
      </c>
      <c r="DB9" s="30">
        <v>104</v>
      </c>
      <c r="DC9" s="29">
        <v>105</v>
      </c>
      <c r="DD9" s="30">
        <v>106</v>
      </c>
      <c r="DE9" s="29">
        <v>107</v>
      </c>
      <c r="DF9" s="30">
        <v>108</v>
      </c>
      <c r="DG9" s="29">
        <v>109</v>
      </c>
      <c r="DH9" s="30">
        <v>110</v>
      </c>
      <c r="DI9" s="29">
        <v>111</v>
      </c>
      <c r="DJ9" s="30">
        <v>112</v>
      </c>
      <c r="DK9" s="29">
        <v>113</v>
      </c>
      <c r="DL9" s="30">
        <v>114</v>
      </c>
      <c r="DM9" s="29">
        <v>115</v>
      </c>
      <c r="DN9" s="30">
        <v>116</v>
      </c>
      <c r="DO9" s="29">
        <v>117</v>
      </c>
      <c r="DP9" s="30">
        <v>118</v>
      </c>
      <c r="DQ9" s="29">
        <v>119</v>
      </c>
      <c r="DR9" s="30">
        <v>120</v>
      </c>
      <c r="DS9" s="29">
        <v>121</v>
      </c>
      <c r="DT9" s="30">
        <v>122</v>
      </c>
      <c r="DU9" s="29">
        <v>123</v>
      </c>
      <c r="DV9" s="30">
        <v>124</v>
      </c>
      <c r="DW9" s="29">
        <v>125</v>
      </c>
      <c r="DX9" s="30">
        <v>126</v>
      </c>
      <c r="DY9" s="29">
        <v>127</v>
      </c>
      <c r="DZ9" s="30">
        <v>128</v>
      </c>
      <c r="EA9" s="29">
        <v>129</v>
      </c>
      <c r="EB9" s="30">
        <v>130</v>
      </c>
      <c r="EC9" s="29">
        <v>131</v>
      </c>
      <c r="ED9" s="30">
        <v>132</v>
      </c>
      <c r="EE9" s="29">
        <v>133</v>
      </c>
      <c r="EF9" s="30">
        <v>134</v>
      </c>
    </row>
    <row r="10" spans="1:136" s="14" customFormat="1" ht="20.25" customHeight="1">
      <c r="A10" s="21">
        <v>1</v>
      </c>
      <c r="B10" s="37" t="s">
        <v>56</v>
      </c>
      <c r="C10" s="38">
        <v>91195.7</v>
      </c>
      <c r="D10" s="38">
        <f>C10+E10</f>
        <v>127573.1</v>
      </c>
      <c r="E10" s="38">
        <v>36377.4</v>
      </c>
      <c r="F10" s="25">
        <f t="shared" ref="F10:F41" si="0">DH10+ED10-DZ10</f>
        <v>584380.80000000005</v>
      </c>
      <c r="G10" s="33">
        <f>F10/12*1</f>
        <v>48698.400000000001</v>
      </c>
      <c r="H10" s="12">
        <f t="shared" ref="H10:H41" si="1">DJ10+EF10-EB10</f>
        <v>0</v>
      </c>
      <c r="I10" s="12">
        <f>H10/G10*100</f>
        <v>0</v>
      </c>
      <c r="J10" s="12">
        <f>H10/F10*100</f>
        <v>0</v>
      </c>
      <c r="K10" s="12">
        <f t="shared" ref="K10:K73" si="2">U10+Z10+AE10+AJ10+AO10+AT10+BL10+BT10+BW10+BZ10+CC10+CF10+CL10+CO10+CU10+CX10+DD10</f>
        <v>305670</v>
      </c>
      <c r="L10" s="33">
        <f t="shared" ref="L10:L73" si="3">K10/12*1</f>
        <v>25472.5</v>
      </c>
      <c r="M10" s="12">
        <f>W10+AB10+AG10+AL10+AQ10+AV10+BN10+BV10+BY10+CB10+CE10+CH10+CN10+CQ10+CW10+CZ10+DF10</f>
        <v>0</v>
      </c>
      <c r="N10" s="12">
        <f>M10/L10*100</f>
        <v>0</v>
      </c>
      <c r="O10" s="12">
        <f>M10/K10*100</f>
        <v>0</v>
      </c>
      <c r="P10" s="12">
        <f t="shared" ref="P10:P73" si="4">U10+AE10</f>
        <v>140000</v>
      </c>
      <c r="Q10" s="33">
        <f t="shared" ref="Q10:Q73" si="5">P10/12*1</f>
        <v>11666.666666666666</v>
      </c>
      <c r="R10" s="12">
        <f t="shared" ref="R10:R73" si="6">W10+AG10</f>
        <v>0</v>
      </c>
      <c r="S10" s="12">
        <f>R10/Q10*100</f>
        <v>0</v>
      </c>
      <c r="T10" s="11">
        <f>R10/P10*100</f>
        <v>0</v>
      </c>
      <c r="U10" s="47">
        <v>60000</v>
      </c>
      <c r="V10" s="33">
        <f t="shared" ref="V10:V73" si="7">U10/12*1</f>
        <v>5000</v>
      </c>
      <c r="W10" s="47"/>
      <c r="X10" s="12">
        <f>W10/V10*100</f>
        <v>0</v>
      </c>
      <c r="Y10" s="11">
        <f>W10/U10*100</f>
        <v>0</v>
      </c>
      <c r="Z10" s="47">
        <v>32000</v>
      </c>
      <c r="AA10" s="33">
        <f t="shared" ref="AA10:AA73" si="8">Z10/12*1</f>
        <v>2666.6666666666665</v>
      </c>
      <c r="AB10" s="47"/>
      <c r="AC10" s="12">
        <f>AB10/AA10*100</f>
        <v>0</v>
      </c>
      <c r="AD10" s="11">
        <f>AB10/Z10*100</f>
        <v>0</v>
      </c>
      <c r="AE10" s="47">
        <v>80000</v>
      </c>
      <c r="AF10" s="33">
        <f t="shared" ref="AF10:AF73" si="9">AE10/12*1</f>
        <v>6666.666666666667</v>
      </c>
      <c r="AG10" s="47"/>
      <c r="AH10" s="12">
        <f>AG10/AF10*100</f>
        <v>0</v>
      </c>
      <c r="AI10" s="11">
        <f>AG10/AE10*100</f>
        <v>0</v>
      </c>
      <c r="AJ10" s="47">
        <v>18830</v>
      </c>
      <c r="AK10" s="33">
        <f t="shared" ref="AK10:AK73" si="10">AJ10/12*1</f>
        <v>1569.1666666666667</v>
      </c>
      <c r="AL10" s="47"/>
      <c r="AM10" s="12">
        <f>AL10/AK10*100</f>
        <v>0</v>
      </c>
      <c r="AN10" s="11">
        <f>AL10/AJ10*100</f>
        <v>0</v>
      </c>
      <c r="AO10" s="47">
        <v>14000</v>
      </c>
      <c r="AP10" s="33">
        <f t="shared" ref="AP10:AP73" si="11">AO10/12*1</f>
        <v>1166.6666666666667</v>
      </c>
      <c r="AQ10" s="47"/>
      <c r="AR10" s="12">
        <f>AQ10/AP10*100</f>
        <v>0</v>
      </c>
      <c r="AS10" s="11">
        <f>AQ10/AO10*100</f>
        <v>0</v>
      </c>
      <c r="AT10" s="38">
        <v>0</v>
      </c>
      <c r="AU10" s="33">
        <f t="shared" ref="AU10:AU73" si="12">AT10/12*1</f>
        <v>0</v>
      </c>
      <c r="AV10" s="47">
        <v>0</v>
      </c>
      <c r="AW10" s="38">
        <v>0</v>
      </c>
      <c r="AX10" s="33">
        <f t="shared" ref="AX10:AX73" si="13">AW10/12*1</f>
        <v>0</v>
      </c>
      <c r="AY10" s="47"/>
      <c r="AZ10" s="48">
        <v>250120.2</v>
      </c>
      <c r="BA10" s="33">
        <f t="shared" ref="BA10:BA73" si="14">AZ10/12*1</f>
        <v>20843.350000000002</v>
      </c>
      <c r="BB10" s="47"/>
      <c r="BC10" s="38">
        <v>0</v>
      </c>
      <c r="BD10" s="33">
        <f t="shared" ref="BD10:BD73" si="15">BC10/12*1</f>
        <v>0</v>
      </c>
      <c r="BE10" s="13"/>
      <c r="BF10" s="42">
        <v>1633.6</v>
      </c>
      <c r="BG10" s="33">
        <f t="shared" ref="BG10:BG73" si="16">BF10/12*1</f>
        <v>136.13333333333333</v>
      </c>
      <c r="BH10" s="47"/>
      <c r="BI10" s="38">
        <v>0</v>
      </c>
      <c r="BJ10" s="33">
        <f t="shared" ref="BJ10:BJ73" si="17">BI10/12*1</f>
        <v>0</v>
      </c>
      <c r="BK10" s="47">
        <v>0</v>
      </c>
      <c r="BL10" s="38">
        <v>0</v>
      </c>
      <c r="BM10" s="33">
        <f t="shared" ref="BM10:BM73" si="18">BL10/12*1</f>
        <v>0</v>
      </c>
      <c r="BN10" s="47">
        <v>0</v>
      </c>
      <c r="BO10" s="12">
        <f t="shared" ref="BO10:BO73" si="19">BT10+BW10+BZ10+CC10</f>
        <v>24500</v>
      </c>
      <c r="BP10" s="33">
        <f t="shared" ref="BP10:BP73" si="20">BO10/12*1</f>
        <v>2041.6666666666667</v>
      </c>
      <c r="BQ10" s="12">
        <f t="shared" ref="BQ10:BQ73" si="21">BV10+BY10+CB10+CE10</f>
        <v>0</v>
      </c>
      <c r="BR10" s="12">
        <f>BQ10/BP10*100</f>
        <v>0</v>
      </c>
      <c r="BS10" s="11">
        <f>BQ10/BO10*100</f>
        <v>0</v>
      </c>
      <c r="BT10" s="47">
        <v>15000</v>
      </c>
      <c r="BU10" s="33">
        <f t="shared" ref="BU10:BU73" si="22">BT10/12*1</f>
        <v>1250</v>
      </c>
      <c r="BV10" s="47"/>
      <c r="BW10" s="47">
        <v>0</v>
      </c>
      <c r="BX10" s="33">
        <f t="shared" ref="BX10:BX73" si="23">BW10/12*1</f>
        <v>0</v>
      </c>
      <c r="BY10" s="47"/>
      <c r="BZ10" s="42">
        <v>8500</v>
      </c>
      <c r="CA10" s="33">
        <f t="shared" ref="CA10:CA73" si="24">BZ10/12*1</f>
        <v>708.33333333333337</v>
      </c>
      <c r="CB10" s="47"/>
      <c r="CC10" s="47">
        <v>1000</v>
      </c>
      <c r="CD10" s="33">
        <f t="shared" ref="CD10:CD73" si="25">CC10/12*1</f>
        <v>83.333333333333329</v>
      </c>
      <c r="CE10" s="47"/>
      <c r="CF10" s="11"/>
      <c r="CG10" s="33">
        <f t="shared" ref="CG10:CG73" si="26">CF10/12*1</f>
        <v>0</v>
      </c>
      <c r="CH10" s="47">
        <v>0</v>
      </c>
      <c r="CI10" s="42">
        <v>7357</v>
      </c>
      <c r="CJ10" s="33">
        <f t="shared" ref="CJ10:CJ73" si="27">CI10/12*1</f>
        <v>613.08333333333337</v>
      </c>
      <c r="CK10" s="47"/>
      <c r="CL10" s="38">
        <v>0</v>
      </c>
      <c r="CM10" s="33">
        <f t="shared" ref="CM10:CM73" si="28">CL10/12*1</f>
        <v>0</v>
      </c>
      <c r="CN10" s="47"/>
      <c r="CO10" s="47">
        <v>64340</v>
      </c>
      <c r="CP10" s="33">
        <f t="shared" ref="CP10:CP73" si="29">CO10/12*1</f>
        <v>5361.666666666667</v>
      </c>
      <c r="CQ10" s="47"/>
      <c r="CR10" s="47">
        <v>22500</v>
      </c>
      <c r="CS10" s="33">
        <f t="shared" ref="CS10:CS73" si="30">CR10/12*1</f>
        <v>1875</v>
      </c>
      <c r="CT10" s="47"/>
      <c r="CU10" s="38">
        <v>10000</v>
      </c>
      <c r="CV10" s="33">
        <f t="shared" ref="CV10:CV73" si="31">CU10/12*1</f>
        <v>833.33333333333337</v>
      </c>
      <c r="CW10" s="47"/>
      <c r="CX10" s="42">
        <v>1000</v>
      </c>
      <c r="CY10" s="33">
        <f t="shared" ref="CY10:CY73" si="32">CX10/12*1</f>
        <v>83.333333333333329</v>
      </c>
      <c r="CZ10" s="47"/>
      <c r="DA10" s="42">
        <v>0</v>
      </c>
      <c r="DB10" s="33">
        <f t="shared" ref="DB10:DB73" si="33">DA10/12*1</f>
        <v>0</v>
      </c>
      <c r="DC10" s="47"/>
      <c r="DD10" s="47">
        <v>1000</v>
      </c>
      <c r="DE10" s="33">
        <f t="shared" ref="DE10:DE73" si="34">DD10/12*1</f>
        <v>83.333333333333329</v>
      </c>
      <c r="DF10" s="47"/>
      <c r="DG10" s="47"/>
      <c r="DH10" s="12">
        <v>584380.80000000005</v>
      </c>
      <c r="DI10" s="33">
        <f t="shared" ref="DI10:DI73" si="35">DH10/12*1</f>
        <v>48698.400000000001</v>
      </c>
      <c r="DJ10" s="12">
        <f t="shared" ref="DJ10:DJ73" si="36">W10+AB10+AG10+AL10+AQ10+AV10+AY10+BB10+BE10+BH10+BK10+BN10+BV10+BY10+CB10+CE10+CH10+CK10+CN10+CQ10+CW10+CZ10+DC10+DF10+DG10</f>
        <v>0</v>
      </c>
      <c r="DK10" s="42">
        <v>0</v>
      </c>
      <c r="DL10" s="33">
        <f t="shared" ref="DL10:DL73" si="37">DK10/12*1</f>
        <v>0</v>
      </c>
      <c r="DM10" s="47"/>
      <c r="DN10" s="47">
        <v>0</v>
      </c>
      <c r="DO10" s="33">
        <f t="shared" ref="DO10:DO73" si="38">DN10/12*1</f>
        <v>0</v>
      </c>
      <c r="DP10" s="47"/>
      <c r="DQ10" s="42">
        <v>0</v>
      </c>
      <c r="DR10" s="33">
        <f t="shared" ref="DR10:DR73" si="39">DQ10/12*1</f>
        <v>0</v>
      </c>
      <c r="DS10" s="47">
        <v>0</v>
      </c>
      <c r="DT10" s="47">
        <v>0</v>
      </c>
      <c r="DU10" s="33">
        <f t="shared" ref="DU10:DU73" si="40">DT10/12*1</f>
        <v>0</v>
      </c>
      <c r="DV10" s="47"/>
      <c r="DW10" s="42">
        <v>0</v>
      </c>
      <c r="DX10" s="33">
        <f t="shared" ref="DX10:DX73" si="41">DW10/12*1</f>
        <v>0</v>
      </c>
      <c r="DY10" s="47">
        <v>0</v>
      </c>
      <c r="DZ10" s="47">
        <v>0</v>
      </c>
      <c r="EA10" s="33">
        <f t="shared" ref="EA10:EA73" si="42">DZ10/12*1</f>
        <v>0</v>
      </c>
      <c r="EB10" s="47"/>
      <c r="EC10" s="47"/>
      <c r="ED10" s="12">
        <f>DK10+DN10+DQ10+DT10+DW10+DZ10</f>
        <v>0</v>
      </c>
      <c r="EE10" s="33">
        <f t="shared" ref="EE10:EE73" si="43">ED10/12*1</f>
        <v>0</v>
      </c>
      <c r="EF10" s="12"/>
    </row>
    <row r="11" spans="1:136" s="14" customFormat="1" ht="20.25" customHeight="1">
      <c r="A11" s="21">
        <v>2</v>
      </c>
      <c r="B11" s="72" t="s">
        <v>57</v>
      </c>
      <c r="C11" s="38">
        <v>4752</v>
      </c>
      <c r="D11" s="38">
        <f t="shared" ref="D11:D24" si="44">C11+E11</f>
        <v>14963</v>
      </c>
      <c r="E11" s="38">
        <v>10211</v>
      </c>
      <c r="F11" s="25">
        <f t="shared" si="0"/>
        <v>53725.799999999996</v>
      </c>
      <c r="G11" s="33">
        <f t="shared" ref="G11:G74" si="45">F11/12*1</f>
        <v>4477.1499999999996</v>
      </c>
      <c r="H11" s="12">
        <f t="shared" si="1"/>
        <v>0</v>
      </c>
      <c r="I11" s="12">
        <f t="shared" ref="I11:I74" si="46">H11/G11*100</f>
        <v>0</v>
      </c>
      <c r="J11" s="12">
        <f t="shared" ref="J11:J74" si="47">H11/F11*100</f>
        <v>0</v>
      </c>
      <c r="K11" s="12">
        <f t="shared" si="2"/>
        <v>23843.299999999996</v>
      </c>
      <c r="L11" s="33">
        <f t="shared" si="3"/>
        <v>1986.9416666666664</v>
      </c>
      <c r="M11" s="12">
        <f t="shared" ref="M11:M74" si="48">W11+AB11+AG11+AL11+AQ11+AV11+BN11+BV11+BY11+CB11+CE11+CH11+CN11+CQ11+CW11+CZ11+DF11</f>
        <v>0</v>
      </c>
      <c r="N11" s="12">
        <f t="shared" ref="N11:N74" si="49">M11/L11*100</f>
        <v>0</v>
      </c>
      <c r="O11" s="12">
        <f t="shared" ref="O11:O74" si="50">M11/K11*100</f>
        <v>0</v>
      </c>
      <c r="P11" s="12">
        <f t="shared" si="4"/>
        <v>11299.1</v>
      </c>
      <c r="Q11" s="33">
        <f t="shared" si="5"/>
        <v>941.5916666666667</v>
      </c>
      <c r="R11" s="12">
        <f t="shared" si="6"/>
        <v>0</v>
      </c>
      <c r="S11" s="12">
        <f t="shared" ref="S11:S74" si="51">R11/Q11*100</f>
        <v>0</v>
      </c>
      <c r="T11" s="11">
        <f t="shared" ref="T11:T74" si="52">R11/P11*100</f>
        <v>0</v>
      </c>
      <c r="U11" s="47">
        <v>800</v>
      </c>
      <c r="V11" s="33">
        <f t="shared" si="7"/>
        <v>66.666666666666671</v>
      </c>
      <c r="W11" s="47"/>
      <c r="X11" s="12">
        <f t="shared" ref="X11:X74" si="53">W11/V11*100</f>
        <v>0</v>
      </c>
      <c r="Y11" s="11">
        <f t="shared" ref="Y11:Y74" si="54">W11/U11*100</f>
        <v>0</v>
      </c>
      <c r="Z11" s="47">
        <v>5100</v>
      </c>
      <c r="AA11" s="33">
        <f t="shared" si="8"/>
        <v>425</v>
      </c>
      <c r="AB11" s="47"/>
      <c r="AC11" s="12">
        <f t="shared" ref="AC11:AC74" si="55">AB11/AA11*100</f>
        <v>0</v>
      </c>
      <c r="AD11" s="11">
        <f t="shared" ref="AD11:AD74" si="56">AB11/Z11*100</f>
        <v>0</v>
      </c>
      <c r="AE11" s="47">
        <v>10499.1</v>
      </c>
      <c r="AF11" s="33">
        <f t="shared" si="9"/>
        <v>874.92500000000007</v>
      </c>
      <c r="AG11" s="47"/>
      <c r="AH11" s="12">
        <f t="shared" ref="AH11:AH74" si="57">AG11/AF11*100</f>
        <v>0</v>
      </c>
      <c r="AI11" s="11">
        <f t="shared" ref="AI11:AI74" si="58">AG11/AE11*100</f>
        <v>0</v>
      </c>
      <c r="AJ11" s="47">
        <v>123.6</v>
      </c>
      <c r="AK11" s="33">
        <f t="shared" si="10"/>
        <v>10.299999999999999</v>
      </c>
      <c r="AL11" s="47"/>
      <c r="AM11" s="12">
        <f t="shared" ref="AM11:AM74" si="59">AL11/AK11*100</f>
        <v>0</v>
      </c>
      <c r="AN11" s="11">
        <f t="shared" ref="AN11:AN74" si="60">AL11/AJ11*100</f>
        <v>0</v>
      </c>
      <c r="AO11" s="47"/>
      <c r="AP11" s="33">
        <f t="shared" si="11"/>
        <v>0</v>
      </c>
      <c r="AQ11" s="47"/>
      <c r="AR11" s="12" t="e">
        <f t="shared" ref="AR11:AR74" si="61">AQ11/AP11*100</f>
        <v>#DIV/0!</v>
      </c>
      <c r="AS11" s="11" t="e">
        <f t="shared" ref="AS11:AS74" si="62">AQ11/AO11*100</f>
        <v>#DIV/0!</v>
      </c>
      <c r="AT11" s="38">
        <v>0</v>
      </c>
      <c r="AU11" s="33">
        <f t="shared" si="12"/>
        <v>0</v>
      </c>
      <c r="AV11" s="47">
        <v>0</v>
      </c>
      <c r="AW11" s="38">
        <v>0</v>
      </c>
      <c r="AX11" s="33">
        <f t="shared" si="13"/>
        <v>0</v>
      </c>
      <c r="AY11" s="47"/>
      <c r="AZ11" s="48">
        <v>29882.5</v>
      </c>
      <c r="BA11" s="33">
        <f t="shared" si="14"/>
        <v>2490.2083333333335</v>
      </c>
      <c r="BB11" s="47"/>
      <c r="BC11" s="38">
        <v>0</v>
      </c>
      <c r="BD11" s="33">
        <f t="shared" si="15"/>
        <v>0</v>
      </c>
      <c r="BE11" s="13"/>
      <c r="BF11" s="42">
        <v>0</v>
      </c>
      <c r="BG11" s="33">
        <f t="shared" si="16"/>
        <v>0</v>
      </c>
      <c r="BH11" s="47"/>
      <c r="BI11" s="38">
        <v>0</v>
      </c>
      <c r="BJ11" s="33">
        <f t="shared" si="17"/>
        <v>0</v>
      </c>
      <c r="BK11" s="47">
        <v>0</v>
      </c>
      <c r="BL11" s="38">
        <v>0</v>
      </c>
      <c r="BM11" s="33">
        <f t="shared" si="18"/>
        <v>0</v>
      </c>
      <c r="BN11" s="47">
        <v>0</v>
      </c>
      <c r="BO11" s="12">
        <f t="shared" si="19"/>
        <v>120.6</v>
      </c>
      <c r="BP11" s="33">
        <f t="shared" si="20"/>
        <v>10.049999999999999</v>
      </c>
      <c r="BQ11" s="12">
        <f t="shared" si="21"/>
        <v>0</v>
      </c>
      <c r="BR11" s="12">
        <f t="shared" ref="BR11:BR74" si="63">BQ11/BP11*100</f>
        <v>0</v>
      </c>
      <c r="BS11" s="11">
        <f t="shared" ref="BS11:BS74" si="64">BQ11/BO11*100</f>
        <v>0</v>
      </c>
      <c r="BT11" s="47">
        <v>120.6</v>
      </c>
      <c r="BU11" s="33">
        <f t="shared" si="22"/>
        <v>10.049999999999999</v>
      </c>
      <c r="BV11" s="47"/>
      <c r="BW11" s="47">
        <v>0</v>
      </c>
      <c r="BX11" s="33">
        <f t="shared" si="23"/>
        <v>0</v>
      </c>
      <c r="BY11" s="47"/>
      <c r="BZ11" s="42">
        <v>0</v>
      </c>
      <c r="CA11" s="33">
        <f t="shared" si="24"/>
        <v>0</v>
      </c>
      <c r="CB11" s="47"/>
      <c r="CC11" s="47">
        <v>0</v>
      </c>
      <c r="CD11" s="33">
        <f t="shared" si="25"/>
        <v>0</v>
      </c>
      <c r="CE11" s="47"/>
      <c r="CF11" s="11"/>
      <c r="CG11" s="33">
        <f t="shared" si="26"/>
        <v>0</v>
      </c>
      <c r="CH11" s="47">
        <v>0</v>
      </c>
      <c r="CI11" s="42">
        <v>0</v>
      </c>
      <c r="CJ11" s="33">
        <f t="shared" si="27"/>
        <v>0</v>
      </c>
      <c r="CK11" s="47"/>
      <c r="CL11" s="38">
        <v>0</v>
      </c>
      <c r="CM11" s="33">
        <f t="shared" si="28"/>
        <v>0</v>
      </c>
      <c r="CN11" s="47"/>
      <c r="CO11" s="47">
        <v>7200</v>
      </c>
      <c r="CP11" s="33">
        <f t="shared" si="29"/>
        <v>600</v>
      </c>
      <c r="CQ11" s="47"/>
      <c r="CR11" s="47">
        <v>1500</v>
      </c>
      <c r="CS11" s="33">
        <f t="shared" si="30"/>
        <v>125</v>
      </c>
      <c r="CT11" s="47"/>
      <c r="CU11" s="38">
        <v>0</v>
      </c>
      <c r="CV11" s="33">
        <f t="shared" si="31"/>
        <v>0</v>
      </c>
      <c r="CW11" s="47"/>
      <c r="CX11" s="42">
        <v>0</v>
      </c>
      <c r="CY11" s="33">
        <f t="shared" si="32"/>
        <v>0</v>
      </c>
      <c r="CZ11" s="47"/>
      <c r="DA11" s="42">
        <v>0</v>
      </c>
      <c r="DB11" s="33">
        <f t="shared" si="33"/>
        <v>0</v>
      </c>
      <c r="DC11" s="47"/>
      <c r="DD11" s="47">
        <v>0</v>
      </c>
      <c r="DE11" s="33">
        <f t="shared" si="34"/>
        <v>0</v>
      </c>
      <c r="DF11" s="47"/>
      <c r="DG11" s="47"/>
      <c r="DH11" s="12">
        <f t="shared" ref="DH11:DH73" si="65">U11+Z11+AE11+AJ11+AO11+AT11+AW11+AZ11+BC11+BF11+BI11+BL11+BT11+BW11+BZ11+CC11+CF11+CI11+CL11+CO11+CU11+CX11+DA11+DD11</f>
        <v>53725.799999999996</v>
      </c>
      <c r="DI11" s="33">
        <f t="shared" si="35"/>
        <v>4477.1499999999996</v>
      </c>
      <c r="DJ11" s="12">
        <f t="shared" si="36"/>
        <v>0</v>
      </c>
      <c r="DK11" s="42">
        <v>0</v>
      </c>
      <c r="DL11" s="33">
        <f t="shared" si="37"/>
        <v>0</v>
      </c>
      <c r="DM11" s="47"/>
      <c r="DN11" s="47">
        <v>0</v>
      </c>
      <c r="DO11" s="33">
        <f t="shared" si="38"/>
        <v>0</v>
      </c>
      <c r="DP11" s="47"/>
      <c r="DQ11" s="42">
        <v>0</v>
      </c>
      <c r="DR11" s="33">
        <f t="shared" si="39"/>
        <v>0</v>
      </c>
      <c r="DS11" s="47">
        <v>0</v>
      </c>
      <c r="DT11" s="47">
        <v>0</v>
      </c>
      <c r="DU11" s="33">
        <f t="shared" si="40"/>
        <v>0</v>
      </c>
      <c r="DV11" s="47"/>
      <c r="DW11" s="42">
        <v>0</v>
      </c>
      <c r="DX11" s="33">
        <f t="shared" si="41"/>
        <v>0</v>
      </c>
      <c r="DY11" s="47">
        <v>0</v>
      </c>
      <c r="DZ11" s="47">
        <v>3827.3</v>
      </c>
      <c r="EA11" s="33">
        <f t="shared" si="42"/>
        <v>318.94166666666666</v>
      </c>
      <c r="EB11" s="47"/>
      <c r="EC11" s="47"/>
      <c r="ED11" s="12">
        <f t="shared" ref="ED11:ED73" si="66">DK11+DN11+DQ11+DT11+DW11+DZ11</f>
        <v>3827.3</v>
      </c>
      <c r="EE11" s="33">
        <f t="shared" si="43"/>
        <v>318.94166666666666</v>
      </c>
      <c r="EF11" s="12"/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>
        <f t="shared" si="44"/>
        <v>6127.3</v>
      </c>
      <c r="E12" s="38">
        <v>53.2</v>
      </c>
      <c r="F12" s="25">
        <f t="shared" si="0"/>
        <v>8975.7000000000007</v>
      </c>
      <c r="G12" s="33">
        <f t="shared" si="45"/>
        <v>747.97500000000002</v>
      </c>
      <c r="H12" s="12">
        <f t="shared" si="1"/>
        <v>0</v>
      </c>
      <c r="I12" s="12">
        <f t="shared" si="46"/>
        <v>0</v>
      </c>
      <c r="J12" s="12">
        <f t="shared" si="47"/>
        <v>0</v>
      </c>
      <c r="K12" s="12">
        <f t="shared" si="2"/>
        <v>3718.6</v>
      </c>
      <c r="L12" s="33">
        <f t="shared" si="3"/>
        <v>309.88333333333333</v>
      </c>
      <c r="M12" s="12">
        <f t="shared" si="48"/>
        <v>0</v>
      </c>
      <c r="N12" s="12">
        <f t="shared" si="49"/>
        <v>0</v>
      </c>
      <c r="O12" s="12">
        <f t="shared" si="50"/>
        <v>0</v>
      </c>
      <c r="P12" s="12">
        <f t="shared" si="4"/>
        <v>2703.8999999999996</v>
      </c>
      <c r="Q12" s="33">
        <f t="shared" si="5"/>
        <v>225.32499999999996</v>
      </c>
      <c r="R12" s="12">
        <f t="shared" si="6"/>
        <v>0</v>
      </c>
      <c r="S12" s="12">
        <f t="shared" si="51"/>
        <v>0</v>
      </c>
      <c r="T12" s="11">
        <f t="shared" si="52"/>
        <v>0</v>
      </c>
      <c r="U12" s="47">
        <v>1199.3</v>
      </c>
      <c r="V12" s="33">
        <f t="shared" si="7"/>
        <v>99.941666666666663</v>
      </c>
      <c r="W12" s="47"/>
      <c r="X12" s="12">
        <f t="shared" si="53"/>
        <v>0</v>
      </c>
      <c r="Y12" s="11">
        <f t="shared" si="54"/>
        <v>0</v>
      </c>
      <c r="Z12" s="47">
        <v>633.6</v>
      </c>
      <c r="AA12" s="33">
        <f t="shared" si="8"/>
        <v>52.800000000000004</v>
      </c>
      <c r="AB12" s="47"/>
      <c r="AC12" s="12">
        <f t="shared" si="55"/>
        <v>0</v>
      </c>
      <c r="AD12" s="11">
        <f t="shared" si="56"/>
        <v>0</v>
      </c>
      <c r="AE12" s="47">
        <v>1504.6</v>
      </c>
      <c r="AF12" s="33">
        <f t="shared" si="9"/>
        <v>125.38333333333333</v>
      </c>
      <c r="AG12" s="47"/>
      <c r="AH12" s="12">
        <f t="shared" si="57"/>
        <v>0</v>
      </c>
      <c r="AI12" s="11">
        <f t="shared" si="58"/>
        <v>0</v>
      </c>
      <c r="AJ12" s="47">
        <v>8</v>
      </c>
      <c r="AK12" s="33">
        <f t="shared" si="10"/>
        <v>0.66666666666666663</v>
      </c>
      <c r="AL12" s="47"/>
      <c r="AM12" s="12">
        <f t="shared" si="59"/>
        <v>0</v>
      </c>
      <c r="AN12" s="11">
        <f t="shared" si="60"/>
        <v>0</v>
      </c>
      <c r="AO12" s="47"/>
      <c r="AP12" s="33">
        <f t="shared" si="11"/>
        <v>0</v>
      </c>
      <c r="AQ12" s="47"/>
      <c r="AR12" s="12" t="e">
        <f t="shared" si="61"/>
        <v>#DIV/0!</v>
      </c>
      <c r="AS12" s="11" t="e">
        <f t="shared" si="62"/>
        <v>#DIV/0!</v>
      </c>
      <c r="AT12" s="38">
        <v>0</v>
      </c>
      <c r="AU12" s="33">
        <f t="shared" si="12"/>
        <v>0</v>
      </c>
      <c r="AV12" s="47">
        <v>0</v>
      </c>
      <c r="AW12" s="38">
        <v>0</v>
      </c>
      <c r="AX12" s="33">
        <f t="shared" si="13"/>
        <v>0</v>
      </c>
      <c r="AY12" s="47"/>
      <c r="AZ12" s="48">
        <v>5257.1</v>
      </c>
      <c r="BA12" s="33">
        <f t="shared" si="14"/>
        <v>438.0916666666667</v>
      </c>
      <c r="BB12" s="47"/>
      <c r="BC12" s="38">
        <v>0</v>
      </c>
      <c r="BD12" s="33">
        <f t="shared" si="15"/>
        <v>0</v>
      </c>
      <c r="BE12" s="13"/>
      <c r="BF12" s="42">
        <v>0</v>
      </c>
      <c r="BG12" s="33">
        <f t="shared" si="16"/>
        <v>0</v>
      </c>
      <c r="BH12" s="47"/>
      <c r="BI12" s="38">
        <v>0</v>
      </c>
      <c r="BJ12" s="33">
        <f t="shared" si="17"/>
        <v>0</v>
      </c>
      <c r="BK12" s="47">
        <v>0</v>
      </c>
      <c r="BL12" s="38">
        <v>0</v>
      </c>
      <c r="BM12" s="33">
        <f t="shared" si="18"/>
        <v>0</v>
      </c>
      <c r="BN12" s="47">
        <v>0</v>
      </c>
      <c r="BO12" s="12">
        <f t="shared" si="19"/>
        <v>373.09999999999997</v>
      </c>
      <c r="BP12" s="33">
        <f t="shared" si="20"/>
        <v>31.091666666666665</v>
      </c>
      <c r="BQ12" s="12">
        <f t="shared" si="21"/>
        <v>0</v>
      </c>
      <c r="BR12" s="12">
        <f t="shared" si="63"/>
        <v>0</v>
      </c>
      <c r="BS12" s="11">
        <f t="shared" si="64"/>
        <v>0</v>
      </c>
      <c r="BT12" s="47">
        <v>2.7</v>
      </c>
      <c r="BU12" s="33">
        <f t="shared" si="22"/>
        <v>0.22500000000000001</v>
      </c>
      <c r="BV12" s="47"/>
      <c r="BW12" s="47">
        <v>370.4</v>
      </c>
      <c r="BX12" s="33">
        <f t="shared" si="23"/>
        <v>30.866666666666664</v>
      </c>
      <c r="BY12" s="47"/>
      <c r="BZ12" s="42">
        <v>0</v>
      </c>
      <c r="CA12" s="33">
        <f t="shared" si="24"/>
        <v>0</v>
      </c>
      <c r="CB12" s="47"/>
      <c r="CC12" s="47">
        <v>0</v>
      </c>
      <c r="CD12" s="33">
        <f t="shared" si="25"/>
        <v>0</v>
      </c>
      <c r="CE12" s="47"/>
      <c r="CF12" s="11"/>
      <c r="CG12" s="33">
        <f t="shared" si="26"/>
        <v>0</v>
      </c>
      <c r="CH12" s="47">
        <v>0</v>
      </c>
      <c r="CI12" s="42">
        <v>0</v>
      </c>
      <c r="CJ12" s="33">
        <f t="shared" si="27"/>
        <v>0</v>
      </c>
      <c r="CK12" s="47"/>
      <c r="CL12" s="38">
        <v>0</v>
      </c>
      <c r="CM12" s="33">
        <f t="shared" si="28"/>
        <v>0</v>
      </c>
      <c r="CN12" s="47"/>
      <c r="CO12" s="47">
        <v>0</v>
      </c>
      <c r="CP12" s="33">
        <f t="shared" si="29"/>
        <v>0</v>
      </c>
      <c r="CQ12" s="47"/>
      <c r="CR12" s="47">
        <v>0</v>
      </c>
      <c r="CS12" s="33">
        <f t="shared" si="30"/>
        <v>0</v>
      </c>
      <c r="CT12" s="47"/>
      <c r="CU12" s="38">
        <v>0</v>
      </c>
      <c r="CV12" s="33">
        <f t="shared" si="31"/>
        <v>0</v>
      </c>
      <c r="CW12" s="47"/>
      <c r="CX12" s="42">
        <v>0</v>
      </c>
      <c r="CY12" s="33">
        <f t="shared" si="32"/>
        <v>0</v>
      </c>
      <c r="CZ12" s="47"/>
      <c r="DA12" s="42">
        <v>0</v>
      </c>
      <c r="DB12" s="33">
        <f t="shared" si="33"/>
        <v>0</v>
      </c>
      <c r="DC12" s="47"/>
      <c r="DD12" s="47">
        <v>0</v>
      </c>
      <c r="DE12" s="33">
        <f t="shared" si="34"/>
        <v>0</v>
      </c>
      <c r="DF12" s="47"/>
      <c r="DG12" s="47"/>
      <c r="DH12" s="12">
        <f t="shared" si="65"/>
        <v>8975.7000000000007</v>
      </c>
      <c r="DI12" s="33">
        <f t="shared" si="35"/>
        <v>747.97500000000002</v>
      </c>
      <c r="DJ12" s="12">
        <f t="shared" si="36"/>
        <v>0</v>
      </c>
      <c r="DK12" s="42">
        <v>0</v>
      </c>
      <c r="DL12" s="33">
        <f t="shared" si="37"/>
        <v>0</v>
      </c>
      <c r="DM12" s="47"/>
      <c r="DN12" s="47">
        <v>0</v>
      </c>
      <c r="DO12" s="33">
        <f t="shared" si="38"/>
        <v>0</v>
      </c>
      <c r="DP12" s="47"/>
      <c r="DQ12" s="42">
        <v>0</v>
      </c>
      <c r="DR12" s="33">
        <f t="shared" si="39"/>
        <v>0</v>
      </c>
      <c r="DS12" s="47">
        <v>0</v>
      </c>
      <c r="DT12" s="47">
        <v>0</v>
      </c>
      <c r="DU12" s="33">
        <f t="shared" si="40"/>
        <v>0</v>
      </c>
      <c r="DV12" s="47"/>
      <c r="DW12" s="42">
        <v>0</v>
      </c>
      <c r="DX12" s="33">
        <f t="shared" si="41"/>
        <v>0</v>
      </c>
      <c r="DY12" s="47">
        <v>0</v>
      </c>
      <c r="DZ12" s="47">
        <v>468.1</v>
      </c>
      <c r="EA12" s="33">
        <f t="shared" si="42"/>
        <v>39.008333333333333</v>
      </c>
      <c r="EB12" s="47"/>
      <c r="EC12" s="47"/>
      <c r="ED12" s="12">
        <f t="shared" si="66"/>
        <v>468.1</v>
      </c>
      <c r="EE12" s="33">
        <f t="shared" si="43"/>
        <v>39.008333333333333</v>
      </c>
      <c r="EF12" s="12"/>
    </row>
    <row r="13" spans="1:136" s="14" customFormat="1" ht="20.25" customHeight="1">
      <c r="A13" s="21">
        <v>4</v>
      </c>
      <c r="B13" s="72" t="s">
        <v>59</v>
      </c>
      <c r="C13" s="38">
        <v>1173</v>
      </c>
      <c r="D13" s="38">
        <f t="shared" si="44"/>
        <v>7532</v>
      </c>
      <c r="E13" s="38">
        <v>6359</v>
      </c>
      <c r="F13" s="25">
        <f t="shared" si="0"/>
        <v>25319.599999999999</v>
      </c>
      <c r="G13" s="33">
        <f t="shared" si="45"/>
        <v>2109.9666666666667</v>
      </c>
      <c r="H13" s="12">
        <f t="shared" si="1"/>
        <v>0</v>
      </c>
      <c r="I13" s="12">
        <f t="shared" si="46"/>
        <v>0</v>
      </c>
      <c r="J13" s="12">
        <f t="shared" si="47"/>
        <v>0</v>
      </c>
      <c r="K13" s="12">
        <f t="shared" si="2"/>
        <v>3967</v>
      </c>
      <c r="L13" s="33">
        <f t="shared" si="3"/>
        <v>330.58333333333331</v>
      </c>
      <c r="M13" s="12">
        <f t="shared" si="48"/>
        <v>0</v>
      </c>
      <c r="N13" s="12">
        <f t="shared" si="49"/>
        <v>0</v>
      </c>
      <c r="O13" s="12">
        <f t="shared" si="50"/>
        <v>0</v>
      </c>
      <c r="P13" s="12">
        <f t="shared" si="4"/>
        <v>1889</v>
      </c>
      <c r="Q13" s="33">
        <f t="shared" si="5"/>
        <v>157.41666666666666</v>
      </c>
      <c r="R13" s="12">
        <f t="shared" si="6"/>
        <v>0</v>
      </c>
      <c r="S13" s="12">
        <f t="shared" si="51"/>
        <v>0</v>
      </c>
      <c r="T13" s="11">
        <f t="shared" si="52"/>
        <v>0</v>
      </c>
      <c r="U13" s="47">
        <v>47</v>
      </c>
      <c r="V13" s="33">
        <f t="shared" si="7"/>
        <v>3.9166666666666665</v>
      </c>
      <c r="W13" s="47"/>
      <c r="X13" s="12">
        <f t="shared" si="53"/>
        <v>0</v>
      </c>
      <c r="Y13" s="11">
        <f t="shared" si="54"/>
        <v>0</v>
      </c>
      <c r="Z13" s="47">
        <v>1413</v>
      </c>
      <c r="AA13" s="33">
        <f t="shared" si="8"/>
        <v>117.75</v>
      </c>
      <c r="AB13" s="47"/>
      <c r="AC13" s="12">
        <f t="shared" si="55"/>
        <v>0</v>
      </c>
      <c r="AD13" s="11">
        <f t="shared" si="56"/>
        <v>0</v>
      </c>
      <c r="AE13" s="47">
        <v>1842</v>
      </c>
      <c r="AF13" s="33">
        <f t="shared" si="9"/>
        <v>153.5</v>
      </c>
      <c r="AG13" s="47"/>
      <c r="AH13" s="12">
        <f t="shared" si="57"/>
        <v>0</v>
      </c>
      <c r="AI13" s="11">
        <f t="shared" si="58"/>
        <v>0</v>
      </c>
      <c r="AJ13" s="47">
        <v>58</v>
      </c>
      <c r="AK13" s="33">
        <f t="shared" si="10"/>
        <v>4.833333333333333</v>
      </c>
      <c r="AL13" s="47"/>
      <c r="AM13" s="12">
        <f t="shared" si="59"/>
        <v>0</v>
      </c>
      <c r="AN13" s="11">
        <f t="shared" si="60"/>
        <v>0</v>
      </c>
      <c r="AO13" s="47"/>
      <c r="AP13" s="33">
        <f t="shared" si="11"/>
        <v>0</v>
      </c>
      <c r="AQ13" s="47"/>
      <c r="AR13" s="12" t="e">
        <f t="shared" si="61"/>
        <v>#DIV/0!</v>
      </c>
      <c r="AS13" s="11" t="e">
        <f t="shared" si="62"/>
        <v>#DIV/0!</v>
      </c>
      <c r="AT13" s="38">
        <v>0</v>
      </c>
      <c r="AU13" s="33">
        <f t="shared" si="12"/>
        <v>0</v>
      </c>
      <c r="AV13" s="47">
        <v>0</v>
      </c>
      <c r="AW13" s="38">
        <v>0</v>
      </c>
      <c r="AX13" s="33">
        <f t="shared" si="13"/>
        <v>0</v>
      </c>
      <c r="AY13" s="47"/>
      <c r="AZ13" s="48">
        <v>21352.6</v>
      </c>
      <c r="BA13" s="33">
        <f t="shared" si="14"/>
        <v>1779.3833333333332</v>
      </c>
      <c r="BB13" s="47"/>
      <c r="BC13" s="38">
        <v>0</v>
      </c>
      <c r="BD13" s="33">
        <f t="shared" si="15"/>
        <v>0</v>
      </c>
      <c r="BE13" s="13"/>
      <c r="BF13" s="42">
        <v>0</v>
      </c>
      <c r="BG13" s="33">
        <f t="shared" si="16"/>
        <v>0</v>
      </c>
      <c r="BH13" s="47"/>
      <c r="BI13" s="38">
        <v>0</v>
      </c>
      <c r="BJ13" s="33">
        <f t="shared" si="17"/>
        <v>0</v>
      </c>
      <c r="BK13" s="47">
        <v>0</v>
      </c>
      <c r="BL13" s="38">
        <v>0</v>
      </c>
      <c r="BM13" s="33">
        <f t="shared" si="18"/>
        <v>0</v>
      </c>
      <c r="BN13" s="47">
        <v>0</v>
      </c>
      <c r="BO13" s="12">
        <f t="shared" si="19"/>
        <v>607</v>
      </c>
      <c r="BP13" s="33">
        <f t="shared" si="20"/>
        <v>50.583333333333336</v>
      </c>
      <c r="BQ13" s="12">
        <f t="shared" si="21"/>
        <v>0</v>
      </c>
      <c r="BR13" s="12">
        <f t="shared" si="63"/>
        <v>0</v>
      </c>
      <c r="BS13" s="11">
        <f t="shared" si="64"/>
        <v>0</v>
      </c>
      <c r="BT13" s="47">
        <v>189</v>
      </c>
      <c r="BU13" s="33">
        <f t="shared" si="22"/>
        <v>15.75</v>
      </c>
      <c r="BV13" s="47"/>
      <c r="BW13" s="47">
        <v>58</v>
      </c>
      <c r="BX13" s="33">
        <f t="shared" si="23"/>
        <v>4.833333333333333</v>
      </c>
      <c r="BY13" s="47"/>
      <c r="BZ13" s="42">
        <v>360</v>
      </c>
      <c r="CA13" s="33">
        <f t="shared" si="24"/>
        <v>30</v>
      </c>
      <c r="CB13" s="47"/>
      <c r="CC13" s="47">
        <v>0</v>
      </c>
      <c r="CD13" s="33">
        <f t="shared" si="25"/>
        <v>0</v>
      </c>
      <c r="CE13" s="47"/>
      <c r="CF13" s="11"/>
      <c r="CG13" s="33">
        <f t="shared" si="26"/>
        <v>0</v>
      </c>
      <c r="CH13" s="47">
        <v>0</v>
      </c>
      <c r="CI13" s="42">
        <v>0</v>
      </c>
      <c r="CJ13" s="33">
        <f t="shared" si="27"/>
        <v>0</v>
      </c>
      <c r="CK13" s="47"/>
      <c r="CL13" s="38">
        <v>0</v>
      </c>
      <c r="CM13" s="33">
        <f t="shared" si="28"/>
        <v>0</v>
      </c>
      <c r="CN13" s="47"/>
      <c r="CO13" s="47">
        <v>0</v>
      </c>
      <c r="CP13" s="33">
        <f t="shared" si="29"/>
        <v>0</v>
      </c>
      <c r="CQ13" s="47"/>
      <c r="CR13" s="47">
        <v>0</v>
      </c>
      <c r="CS13" s="33">
        <f t="shared" si="30"/>
        <v>0</v>
      </c>
      <c r="CT13" s="47"/>
      <c r="CU13" s="38">
        <v>0</v>
      </c>
      <c r="CV13" s="33">
        <f t="shared" si="31"/>
        <v>0</v>
      </c>
      <c r="CW13" s="47"/>
      <c r="CX13" s="42">
        <v>0</v>
      </c>
      <c r="CY13" s="33">
        <f t="shared" si="32"/>
        <v>0</v>
      </c>
      <c r="CZ13" s="47"/>
      <c r="DA13" s="42">
        <v>0</v>
      </c>
      <c r="DB13" s="33">
        <f t="shared" si="33"/>
        <v>0</v>
      </c>
      <c r="DC13" s="47"/>
      <c r="DD13" s="47">
        <v>0</v>
      </c>
      <c r="DE13" s="33">
        <f t="shared" si="34"/>
        <v>0</v>
      </c>
      <c r="DF13" s="47"/>
      <c r="DG13" s="47"/>
      <c r="DH13" s="12">
        <f t="shared" si="65"/>
        <v>25319.599999999999</v>
      </c>
      <c r="DI13" s="33">
        <f t="shared" si="35"/>
        <v>2109.9666666666667</v>
      </c>
      <c r="DJ13" s="12">
        <f t="shared" si="36"/>
        <v>0</v>
      </c>
      <c r="DK13" s="42">
        <v>0</v>
      </c>
      <c r="DL13" s="33">
        <f t="shared" si="37"/>
        <v>0</v>
      </c>
      <c r="DM13" s="47"/>
      <c r="DN13" s="47">
        <v>0</v>
      </c>
      <c r="DO13" s="33">
        <f t="shared" si="38"/>
        <v>0</v>
      </c>
      <c r="DP13" s="47"/>
      <c r="DQ13" s="42">
        <v>0</v>
      </c>
      <c r="DR13" s="33">
        <f t="shared" si="39"/>
        <v>0</v>
      </c>
      <c r="DS13" s="47">
        <v>0</v>
      </c>
      <c r="DT13" s="47">
        <v>0</v>
      </c>
      <c r="DU13" s="33">
        <f t="shared" si="40"/>
        <v>0</v>
      </c>
      <c r="DV13" s="47"/>
      <c r="DW13" s="42">
        <v>0</v>
      </c>
      <c r="DX13" s="33">
        <f t="shared" si="41"/>
        <v>0</v>
      </c>
      <c r="DY13" s="47">
        <v>0</v>
      </c>
      <c r="DZ13" s="47">
        <v>1270</v>
      </c>
      <c r="EA13" s="33">
        <f t="shared" si="42"/>
        <v>105.83333333333333</v>
      </c>
      <c r="EB13" s="47"/>
      <c r="EC13" s="47"/>
      <c r="ED13" s="12">
        <f t="shared" si="66"/>
        <v>1270</v>
      </c>
      <c r="EE13" s="33">
        <f t="shared" si="43"/>
        <v>105.83333333333333</v>
      </c>
      <c r="EF13" s="12"/>
    </row>
    <row r="14" spans="1:136" s="14" customFormat="1" ht="20.25" customHeight="1">
      <c r="A14" s="21">
        <v>5</v>
      </c>
      <c r="B14" s="72" t="s">
        <v>60</v>
      </c>
      <c r="C14" s="38">
        <v>5539</v>
      </c>
      <c r="D14" s="38">
        <f t="shared" si="44"/>
        <v>10929.9</v>
      </c>
      <c r="E14" s="38">
        <v>5390.9</v>
      </c>
      <c r="F14" s="25">
        <f t="shared" si="0"/>
        <v>31401.600000000006</v>
      </c>
      <c r="G14" s="33">
        <f t="shared" si="45"/>
        <v>2616.8000000000006</v>
      </c>
      <c r="H14" s="12">
        <f t="shared" si="1"/>
        <v>0</v>
      </c>
      <c r="I14" s="12">
        <f t="shared" si="46"/>
        <v>0</v>
      </c>
      <c r="J14" s="12">
        <f t="shared" si="47"/>
        <v>0</v>
      </c>
      <c r="K14" s="12">
        <f t="shared" si="2"/>
        <v>9233.7000000000007</v>
      </c>
      <c r="L14" s="33">
        <f t="shared" si="3"/>
        <v>769.47500000000002</v>
      </c>
      <c r="M14" s="12">
        <f t="shared" si="48"/>
        <v>0</v>
      </c>
      <c r="N14" s="12">
        <f t="shared" si="49"/>
        <v>0</v>
      </c>
      <c r="O14" s="12">
        <f t="shared" si="50"/>
        <v>0</v>
      </c>
      <c r="P14" s="12">
        <f t="shared" si="4"/>
        <v>4086.6</v>
      </c>
      <c r="Q14" s="33">
        <f t="shared" si="5"/>
        <v>340.55</v>
      </c>
      <c r="R14" s="12">
        <f t="shared" si="6"/>
        <v>0</v>
      </c>
      <c r="S14" s="12">
        <f t="shared" si="51"/>
        <v>0</v>
      </c>
      <c r="T14" s="11">
        <f t="shared" si="52"/>
        <v>0</v>
      </c>
      <c r="U14" s="47">
        <v>37.9</v>
      </c>
      <c r="V14" s="33">
        <f t="shared" si="7"/>
        <v>3.1583333333333332</v>
      </c>
      <c r="W14" s="47"/>
      <c r="X14" s="12">
        <f t="shared" si="53"/>
        <v>0</v>
      </c>
      <c r="Y14" s="11">
        <f t="shared" si="54"/>
        <v>0</v>
      </c>
      <c r="Z14" s="47">
        <v>4010.9</v>
      </c>
      <c r="AA14" s="33">
        <f t="shared" si="8"/>
        <v>334.24166666666667</v>
      </c>
      <c r="AB14" s="47"/>
      <c r="AC14" s="12">
        <f t="shared" si="55"/>
        <v>0</v>
      </c>
      <c r="AD14" s="11">
        <f t="shared" si="56"/>
        <v>0</v>
      </c>
      <c r="AE14" s="47">
        <v>4048.7</v>
      </c>
      <c r="AF14" s="33">
        <f t="shared" si="9"/>
        <v>337.39166666666665</v>
      </c>
      <c r="AG14" s="47"/>
      <c r="AH14" s="12">
        <f t="shared" si="57"/>
        <v>0</v>
      </c>
      <c r="AI14" s="11">
        <f t="shared" si="58"/>
        <v>0</v>
      </c>
      <c r="AJ14" s="47">
        <v>40</v>
      </c>
      <c r="AK14" s="33">
        <f t="shared" si="10"/>
        <v>3.3333333333333335</v>
      </c>
      <c r="AL14" s="47"/>
      <c r="AM14" s="12">
        <f t="shared" si="59"/>
        <v>0</v>
      </c>
      <c r="AN14" s="11">
        <f t="shared" si="60"/>
        <v>0</v>
      </c>
      <c r="AO14" s="47"/>
      <c r="AP14" s="33">
        <f t="shared" si="11"/>
        <v>0</v>
      </c>
      <c r="AQ14" s="47"/>
      <c r="AR14" s="12" t="e">
        <f t="shared" si="61"/>
        <v>#DIV/0!</v>
      </c>
      <c r="AS14" s="11" t="e">
        <f t="shared" si="62"/>
        <v>#DIV/0!</v>
      </c>
      <c r="AT14" s="38">
        <v>0</v>
      </c>
      <c r="AU14" s="33">
        <f t="shared" si="12"/>
        <v>0</v>
      </c>
      <c r="AV14" s="47">
        <v>0</v>
      </c>
      <c r="AW14" s="38">
        <v>0</v>
      </c>
      <c r="AX14" s="33">
        <f t="shared" si="13"/>
        <v>0</v>
      </c>
      <c r="AY14" s="47"/>
      <c r="AZ14" s="48">
        <v>22167.9</v>
      </c>
      <c r="BA14" s="33">
        <f t="shared" si="14"/>
        <v>1847.325</v>
      </c>
      <c r="BB14" s="47"/>
      <c r="BC14" s="38">
        <v>0</v>
      </c>
      <c r="BD14" s="33">
        <f t="shared" si="15"/>
        <v>0</v>
      </c>
      <c r="BE14" s="13"/>
      <c r="BF14" s="42">
        <v>0</v>
      </c>
      <c r="BG14" s="33">
        <f t="shared" si="16"/>
        <v>0</v>
      </c>
      <c r="BH14" s="47"/>
      <c r="BI14" s="38">
        <v>0</v>
      </c>
      <c r="BJ14" s="33">
        <f t="shared" si="17"/>
        <v>0</v>
      </c>
      <c r="BK14" s="47">
        <v>0</v>
      </c>
      <c r="BL14" s="38">
        <v>0</v>
      </c>
      <c r="BM14" s="33">
        <f t="shared" si="18"/>
        <v>0</v>
      </c>
      <c r="BN14" s="47">
        <v>0</v>
      </c>
      <c r="BO14" s="12">
        <f t="shared" si="19"/>
        <v>796.2</v>
      </c>
      <c r="BP14" s="33">
        <f t="shared" si="20"/>
        <v>66.350000000000009</v>
      </c>
      <c r="BQ14" s="12">
        <f t="shared" si="21"/>
        <v>0</v>
      </c>
      <c r="BR14" s="12">
        <f t="shared" si="63"/>
        <v>0</v>
      </c>
      <c r="BS14" s="11">
        <f t="shared" si="64"/>
        <v>0</v>
      </c>
      <c r="BT14" s="47">
        <v>0</v>
      </c>
      <c r="BU14" s="33">
        <f t="shared" si="22"/>
        <v>0</v>
      </c>
      <c r="BV14" s="47"/>
      <c r="BW14" s="47">
        <v>796.2</v>
      </c>
      <c r="BX14" s="33">
        <f t="shared" si="23"/>
        <v>66.350000000000009</v>
      </c>
      <c r="BY14" s="47"/>
      <c r="BZ14" s="42">
        <v>0</v>
      </c>
      <c r="CA14" s="33">
        <f t="shared" si="24"/>
        <v>0</v>
      </c>
      <c r="CB14" s="47"/>
      <c r="CC14" s="47">
        <v>0</v>
      </c>
      <c r="CD14" s="33">
        <f t="shared" si="25"/>
        <v>0</v>
      </c>
      <c r="CE14" s="47"/>
      <c r="CF14" s="11"/>
      <c r="CG14" s="33">
        <f t="shared" si="26"/>
        <v>0</v>
      </c>
      <c r="CH14" s="47">
        <v>0</v>
      </c>
      <c r="CI14" s="42">
        <v>0</v>
      </c>
      <c r="CJ14" s="33">
        <f t="shared" si="27"/>
        <v>0</v>
      </c>
      <c r="CK14" s="47"/>
      <c r="CL14" s="38">
        <v>0</v>
      </c>
      <c r="CM14" s="33">
        <f t="shared" si="28"/>
        <v>0</v>
      </c>
      <c r="CN14" s="47"/>
      <c r="CO14" s="47">
        <v>300</v>
      </c>
      <c r="CP14" s="33">
        <f t="shared" si="29"/>
        <v>25</v>
      </c>
      <c r="CQ14" s="47"/>
      <c r="CR14" s="47">
        <v>300</v>
      </c>
      <c r="CS14" s="33">
        <f t="shared" si="30"/>
        <v>25</v>
      </c>
      <c r="CT14" s="47"/>
      <c r="CU14" s="38">
        <v>0</v>
      </c>
      <c r="CV14" s="33">
        <f t="shared" si="31"/>
        <v>0</v>
      </c>
      <c r="CW14" s="47"/>
      <c r="CX14" s="42">
        <v>0</v>
      </c>
      <c r="CY14" s="33">
        <f t="shared" si="32"/>
        <v>0</v>
      </c>
      <c r="CZ14" s="47"/>
      <c r="DA14" s="42">
        <v>0</v>
      </c>
      <c r="DB14" s="33">
        <f t="shared" si="33"/>
        <v>0</v>
      </c>
      <c r="DC14" s="47"/>
      <c r="DD14" s="47">
        <v>0</v>
      </c>
      <c r="DE14" s="33">
        <f t="shared" si="34"/>
        <v>0</v>
      </c>
      <c r="DF14" s="47"/>
      <c r="DG14" s="47"/>
      <c r="DH14" s="12">
        <f t="shared" si="65"/>
        <v>31401.600000000002</v>
      </c>
      <c r="DI14" s="33">
        <f t="shared" si="35"/>
        <v>2616.8000000000002</v>
      </c>
      <c r="DJ14" s="12">
        <f t="shared" si="36"/>
        <v>0</v>
      </c>
      <c r="DK14" s="42">
        <v>0</v>
      </c>
      <c r="DL14" s="33">
        <f t="shared" si="37"/>
        <v>0</v>
      </c>
      <c r="DM14" s="47"/>
      <c r="DN14" s="47">
        <v>0</v>
      </c>
      <c r="DO14" s="33">
        <f t="shared" si="38"/>
        <v>0</v>
      </c>
      <c r="DP14" s="47"/>
      <c r="DQ14" s="42">
        <v>0</v>
      </c>
      <c r="DR14" s="33">
        <f t="shared" si="39"/>
        <v>0</v>
      </c>
      <c r="DS14" s="47">
        <v>0</v>
      </c>
      <c r="DT14" s="47">
        <v>0</v>
      </c>
      <c r="DU14" s="33">
        <f t="shared" si="40"/>
        <v>0</v>
      </c>
      <c r="DV14" s="47"/>
      <c r="DW14" s="42">
        <v>0</v>
      </c>
      <c r="DX14" s="33">
        <f t="shared" si="41"/>
        <v>0</v>
      </c>
      <c r="DY14" s="47">
        <v>0</v>
      </c>
      <c r="DZ14" s="47">
        <v>2000</v>
      </c>
      <c r="EA14" s="33">
        <f t="shared" si="42"/>
        <v>166.66666666666666</v>
      </c>
      <c r="EB14" s="47"/>
      <c r="EC14" s="47"/>
      <c r="ED14" s="12">
        <f t="shared" si="66"/>
        <v>2000</v>
      </c>
      <c r="EE14" s="33">
        <f t="shared" si="43"/>
        <v>166.66666666666666</v>
      </c>
      <c r="EF14" s="12"/>
    </row>
    <row r="15" spans="1:136" s="14" customFormat="1" ht="20.25" customHeight="1">
      <c r="A15" s="21">
        <v>6</v>
      </c>
      <c r="B15" s="72" t="s">
        <v>61</v>
      </c>
      <c r="C15" s="38">
        <v>5.8</v>
      </c>
      <c r="D15" s="38">
        <f t="shared" si="44"/>
        <v>10814.9</v>
      </c>
      <c r="E15" s="38">
        <v>10809.1</v>
      </c>
      <c r="F15" s="25">
        <f t="shared" si="0"/>
        <v>51041.600000000006</v>
      </c>
      <c r="G15" s="33">
        <f t="shared" si="45"/>
        <v>4253.4666666666672</v>
      </c>
      <c r="H15" s="12">
        <f t="shared" si="1"/>
        <v>0</v>
      </c>
      <c r="I15" s="12">
        <f t="shared" si="46"/>
        <v>0</v>
      </c>
      <c r="J15" s="12">
        <f t="shared" si="47"/>
        <v>0</v>
      </c>
      <c r="K15" s="12">
        <f t="shared" si="2"/>
        <v>20854.900000000001</v>
      </c>
      <c r="L15" s="33">
        <f t="shared" si="3"/>
        <v>1737.9083333333335</v>
      </c>
      <c r="M15" s="12">
        <f t="shared" si="48"/>
        <v>0</v>
      </c>
      <c r="N15" s="12">
        <f t="shared" si="49"/>
        <v>0</v>
      </c>
      <c r="O15" s="12">
        <f t="shared" si="50"/>
        <v>0</v>
      </c>
      <c r="P15" s="12">
        <f t="shared" si="4"/>
        <v>13181.400000000001</v>
      </c>
      <c r="Q15" s="33">
        <f t="shared" si="5"/>
        <v>1098.45</v>
      </c>
      <c r="R15" s="12">
        <f t="shared" si="6"/>
        <v>0</v>
      </c>
      <c r="S15" s="12">
        <f t="shared" si="51"/>
        <v>0</v>
      </c>
      <c r="T15" s="11">
        <f t="shared" si="52"/>
        <v>0</v>
      </c>
      <c r="U15" s="47">
        <v>2989.2</v>
      </c>
      <c r="V15" s="33">
        <f t="shared" si="7"/>
        <v>249.1</v>
      </c>
      <c r="W15" s="47"/>
      <c r="X15" s="12">
        <f t="shared" si="53"/>
        <v>0</v>
      </c>
      <c r="Y15" s="11">
        <f t="shared" si="54"/>
        <v>0</v>
      </c>
      <c r="Z15" s="47">
        <v>2868</v>
      </c>
      <c r="AA15" s="33">
        <f t="shared" si="8"/>
        <v>239</v>
      </c>
      <c r="AB15" s="47"/>
      <c r="AC15" s="12">
        <f t="shared" si="55"/>
        <v>0</v>
      </c>
      <c r="AD15" s="11">
        <f t="shared" si="56"/>
        <v>0</v>
      </c>
      <c r="AE15" s="47">
        <v>10192.200000000001</v>
      </c>
      <c r="AF15" s="33">
        <f t="shared" si="9"/>
        <v>849.35</v>
      </c>
      <c r="AG15" s="47"/>
      <c r="AH15" s="12">
        <f t="shared" si="57"/>
        <v>0</v>
      </c>
      <c r="AI15" s="11">
        <f t="shared" si="58"/>
        <v>0</v>
      </c>
      <c r="AJ15" s="47">
        <v>1113</v>
      </c>
      <c r="AK15" s="33">
        <f t="shared" si="10"/>
        <v>92.75</v>
      </c>
      <c r="AL15" s="47"/>
      <c r="AM15" s="12">
        <f t="shared" si="59"/>
        <v>0</v>
      </c>
      <c r="AN15" s="11">
        <f t="shared" si="60"/>
        <v>0</v>
      </c>
      <c r="AO15" s="47"/>
      <c r="AP15" s="33">
        <f t="shared" si="11"/>
        <v>0</v>
      </c>
      <c r="AQ15" s="47"/>
      <c r="AR15" s="12" t="e">
        <f t="shared" si="61"/>
        <v>#DIV/0!</v>
      </c>
      <c r="AS15" s="11" t="e">
        <f t="shared" si="62"/>
        <v>#DIV/0!</v>
      </c>
      <c r="AT15" s="38">
        <v>0</v>
      </c>
      <c r="AU15" s="33">
        <f t="shared" si="12"/>
        <v>0</v>
      </c>
      <c r="AV15" s="47">
        <v>0</v>
      </c>
      <c r="AW15" s="38">
        <v>0</v>
      </c>
      <c r="AX15" s="33">
        <f t="shared" si="13"/>
        <v>0</v>
      </c>
      <c r="AY15" s="47"/>
      <c r="AZ15" s="48">
        <v>30186.7</v>
      </c>
      <c r="BA15" s="33">
        <f t="shared" si="14"/>
        <v>2515.5583333333334</v>
      </c>
      <c r="BB15" s="47"/>
      <c r="BC15" s="38">
        <v>0</v>
      </c>
      <c r="BD15" s="33">
        <f t="shared" si="15"/>
        <v>0</v>
      </c>
      <c r="BE15" s="13"/>
      <c r="BF15" s="42">
        <v>0</v>
      </c>
      <c r="BG15" s="33">
        <f t="shared" si="16"/>
        <v>0</v>
      </c>
      <c r="BH15" s="47"/>
      <c r="BI15" s="38">
        <v>0</v>
      </c>
      <c r="BJ15" s="33">
        <f t="shared" si="17"/>
        <v>0</v>
      </c>
      <c r="BK15" s="47">
        <v>0</v>
      </c>
      <c r="BL15" s="38">
        <v>0</v>
      </c>
      <c r="BM15" s="33">
        <f t="shared" si="18"/>
        <v>0</v>
      </c>
      <c r="BN15" s="47">
        <v>0</v>
      </c>
      <c r="BO15" s="12">
        <f t="shared" si="19"/>
        <v>652.5</v>
      </c>
      <c r="BP15" s="33">
        <f t="shared" si="20"/>
        <v>54.375</v>
      </c>
      <c r="BQ15" s="12">
        <f t="shared" si="21"/>
        <v>0</v>
      </c>
      <c r="BR15" s="12">
        <f t="shared" si="63"/>
        <v>0</v>
      </c>
      <c r="BS15" s="11">
        <f t="shared" si="64"/>
        <v>0</v>
      </c>
      <c r="BT15" s="47">
        <v>652.5</v>
      </c>
      <c r="BU15" s="33">
        <f t="shared" si="22"/>
        <v>54.375</v>
      </c>
      <c r="BV15" s="47"/>
      <c r="BW15" s="47">
        <v>0</v>
      </c>
      <c r="BX15" s="33">
        <f t="shared" si="23"/>
        <v>0</v>
      </c>
      <c r="BY15" s="47"/>
      <c r="BZ15" s="42">
        <v>0</v>
      </c>
      <c r="CA15" s="33">
        <f t="shared" si="24"/>
        <v>0</v>
      </c>
      <c r="CB15" s="47"/>
      <c r="CC15" s="47">
        <v>0</v>
      </c>
      <c r="CD15" s="33">
        <f t="shared" si="25"/>
        <v>0</v>
      </c>
      <c r="CE15" s="47"/>
      <c r="CF15" s="11"/>
      <c r="CG15" s="33">
        <f t="shared" si="26"/>
        <v>0</v>
      </c>
      <c r="CH15" s="47">
        <v>0</v>
      </c>
      <c r="CI15" s="42">
        <v>0</v>
      </c>
      <c r="CJ15" s="33">
        <f t="shared" si="27"/>
        <v>0</v>
      </c>
      <c r="CK15" s="47"/>
      <c r="CL15" s="38">
        <v>0</v>
      </c>
      <c r="CM15" s="33">
        <f t="shared" si="28"/>
        <v>0</v>
      </c>
      <c r="CN15" s="47"/>
      <c r="CO15" s="47">
        <v>3040</v>
      </c>
      <c r="CP15" s="33">
        <f t="shared" si="29"/>
        <v>253.33333333333334</v>
      </c>
      <c r="CQ15" s="47"/>
      <c r="CR15" s="47">
        <v>3040</v>
      </c>
      <c r="CS15" s="33">
        <f t="shared" si="30"/>
        <v>253.33333333333334</v>
      </c>
      <c r="CT15" s="47"/>
      <c r="CU15" s="38">
        <v>0</v>
      </c>
      <c r="CV15" s="33">
        <f t="shared" si="31"/>
        <v>0</v>
      </c>
      <c r="CW15" s="47"/>
      <c r="CX15" s="42">
        <v>0</v>
      </c>
      <c r="CY15" s="33">
        <f t="shared" si="32"/>
        <v>0</v>
      </c>
      <c r="CZ15" s="47"/>
      <c r="DA15" s="42">
        <v>0</v>
      </c>
      <c r="DB15" s="33">
        <f t="shared" si="33"/>
        <v>0</v>
      </c>
      <c r="DC15" s="47"/>
      <c r="DD15" s="47">
        <v>0</v>
      </c>
      <c r="DE15" s="33">
        <f t="shared" si="34"/>
        <v>0</v>
      </c>
      <c r="DF15" s="47"/>
      <c r="DG15" s="47"/>
      <c r="DH15" s="12">
        <f t="shared" si="65"/>
        <v>51041.600000000006</v>
      </c>
      <c r="DI15" s="33">
        <f t="shared" si="35"/>
        <v>4253.4666666666672</v>
      </c>
      <c r="DJ15" s="12">
        <f t="shared" si="36"/>
        <v>0</v>
      </c>
      <c r="DK15" s="42">
        <v>0</v>
      </c>
      <c r="DL15" s="33">
        <f t="shared" si="37"/>
        <v>0</v>
      </c>
      <c r="DM15" s="47"/>
      <c r="DN15" s="47">
        <v>0</v>
      </c>
      <c r="DO15" s="33">
        <f t="shared" si="38"/>
        <v>0</v>
      </c>
      <c r="DP15" s="47"/>
      <c r="DQ15" s="42">
        <v>0</v>
      </c>
      <c r="DR15" s="33">
        <f t="shared" si="39"/>
        <v>0</v>
      </c>
      <c r="DS15" s="47">
        <v>0</v>
      </c>
      <c r="DT15" s="47">
        <v>0</v>
      </c>
      <c r="DU15" s="33">
        <f t="shared" si="40"/>
        <v>0</v>
      </c>
      <c r="DV15" s="47"/>
      <c r="DW15" s="42">
        <v>0</v>
      </c>
      <c r="DX15" s="33">
        <f t="shared" si="41"/>
        <v>0</v>
      </c>
      <c r="DY15" s="47">
        <v>0</v>
      </c>
      <c r="DZ15" s="47">
        <v>3604.6</v>
      </c>
      <c r="EA15" s="33">
        <f t="shared" si="42"/>
        <v>300.38333333333333</v>
      </c>
      <c r="EB15" s="47"/>
      <c r="EC15" s="47"/>
      <c r="ED15" s="12">
        <f t="shared" si="66"/>
        <v>3604.6</v>
      </c>
      <c r="EE15" s="33">
        <f t="shared" si="43"/>
        <v>300.38333333333333</v>
      </c>
      <c r="EF15" s="12"/>
    </row>
    <row r="16" spans="1:136" s="14" customFormat="1" ht="20.25" customHeight="1">
      <c r="A16" s="21">
        <v>7</v>
      </c>
      <c r="B16" s="72" t="s">
        <v>62</v>
      </c>
      <c r="C16" s="38">
        <v>3122</v>
      </c>
      <c r="D16" s="38">
        <f t="shared" si="44"/>
        <v>5012</v>
      </c>
      <c r="E16" s="38">
        <v>1890</v>
      </c>
      <c r="F16" s="25">
        <f t="shared" si="0"/>
        <v>22651.7</v>
      </c>
      <c r="G16" s="33">
        <f t="shared" si="45"/>
        <v>1887.6416666666667</v>
      </c>
      <c r="H16" s="12">
        <f t="shared" si="1"/>
        <v>0</v>
      </c>
      <c r="I16" s="12">
        <f t="shared" si="46"/>
        <v>0</v>
      </c>
      <c r="J16" s="12">
        <f t="shared" si="47"/>
        <v>0</v>
      </c>
      <c r="K16" s="12">
        <f t="shared" si="2"/>
        <v>11040.5</v>
      </c>
      <c r="L16" s="33">
        <f t="shared" si="3"/>
        <v>920.04166666666663</v>
      </c>
      <c r="M16" s="12">
        <f t="shared" si="48"/>
        <v>0</v>
      </c>
      <c r="N16" s="12">
        <f t="shared" si="49"/>
        <v>0</v>
      </c>
      <c r="O16" s="12">
        <f t="shared" si="50"/>
        <v>0</v>
      </c>
      <c r="P16" s="12">
        <f t="shared" si="4"/>
        <v>2461.1999999999998</v>
      </c>
      <c r="Q16" s="33">
        <f t="shared" si="5"/>
        <v>205.1</v>
      </c>
      <c r="R16" s="12">
        <f t="shared" si="6"/>
        <v>0</v>
      </c>
      <c r="S16" s="12">
        <f t="shared" si="51"/>
        <v>0</v>
      </c>
      <c r="T16" s="11">
        <f t="shared" si="52"/>
        <v>0</v>
      </c>
      <c r="U16" s="47">
        <v>532.79999999999995</v>
      </c>
      <c r="V16" s="33">
        <f t="shared" si="7"/>
        <v>44.4</v>
      </c>
      <c r="W16" s="47"/>
      <c r="X16" s="12">
        <f t="shared" si="53"/>
        <v>0</v>
      </c>
      <c r="Y16" s="11">
        <f t="shared" si="54"/>
        <v>0</v>
      </c>
      <c r="Z16" s="47">
        <v>3319.3</v>
      </c>
      <c r="AA16" s="33">
        <f t="shared" si="8"/>
        <v>276.60833333333335</v>
      </c>
      <c r="AB16" s="47"/>
      <c r="AC16" s="12">
        <f t="shared" si="55"/>
        <v>0</v>
      </c>
      <c r="AD16" s="11">
        <f t="shared" si="56"/>
        <v>0</v>
      </c>
      <c r="AE16" s="47">
        <v>1928.4</v>
      </c>
      <c r="AF16" s="33">
        <f t="shared" si="9"/>
        <v>160.70000000000002</v>
      </c>
      <c r="AG16" s="47"/>
      <c r="AH16" s="12">
        <f t="shared" si="57"/>
        <v>0</v>
      </c>
      <c r="AI16" s="11">
        <f t="shared" si="58"/>
        <v>0</v>
      </c>
      <c r="AJ16" s="47">
        <v>148</v>
      </c>
      <c r="AK16" s="33">
        <f t="shared" si="10"/>
        <v>12.333333333333334</v>
      </c>
      <c r="AL16" s="47"/>
      <c r="AM16" s="12">
        <f t="shared" si="59"/>
        <v>0</v>
      </c>
      <c r="AN16" s="11">
        <f t="shared" si="60"/>
        <v>0</v>
      </c>
      <c r="AO16" s="47"/>
      <c r="AP16" s="33">
        <f t="shared" si="11"/>
        <v>0</v>
      </c>
      <c r="AQ16" s="47"/>
      <c r="AR16" s="12" t="e">
        <f t="shared" si="61"/>
        <v>#DIV/0!</v>
      </c>
      <c r="AS16" s="11" t="e">
        <f t="shared" si="62"/>
        <v>#DIV/0!</v>
      </c>
      <c r="AT16" s="38">
        <v>0</v>
      </c>
      <c r="AU16" s="33">
        <f t="shared" si="12"/>
        <v>0</v>
      </c>
      <c r="AV16" s="47">
        <v>0</v>
      </c>
      <c r="AW16" s="38">
        <v>0</v>
      </c>
      <c r="AX16" s="33">
        <f t="shared" si="13"/>
        <v>0</v>
      </c>
      <c r="AY16" s="47"/>
      <c r="AZ16" s="48">
        <v>11611.2</v>
      </c>
      <c r="BA16" s="33">
        <f t="shared" si="14"/>
        <v>967.6</v>
      </c>
      <c r="BB16" s="47"/>
      <c r="BC16" s="38">
        <v>0</v>
      </c>
      <c r="BD16" s="33">
        <f t="shared" si="15"/>
        <v>0</v>
      </c>
      <c r="BE16" s="13"/>
      <c r="BF16" s="42">
        <v>0</v>
      </c>
      <c r="BG16" s="33">
        <f t="shared" si="16"/>
        <v>0</v>
      </c>
      <c r="BH16" s="47"/>
      <c r="BI16" s="38">
        <v>0</v>
      </c>
      <c r="BJ16" s="33">
        <f t="shared" si="17"/>
        <v>0</v>
      </c>
      <c r="BK16" s="47">
        <v>0</v>
      </c>
      <c r="BL16" s="38">
        <v>0</v>
      </c>
      <c r="BM16" s="33">
        <f t="shared" si="18"/>
        <v>0</v>
      </c>
      <c r="BN16" s="47">
        <v>0</v>
      </c>
      <c r="BO16" s="12">
        <f t="shared" si="19"/>
        <v>3512</v>
      </c>
      <c r="BP16" s="33">
        <f t="shared" si="20"/>
        <v>292.66666666666669</v>
      </c>
      <c r="BQ16" s="12">
        <f t="shared" si="21"/>
        <v>0</v>
      </c>
      <c r="BR16" s="12">
        <f t="shared" si="63"/>
        <v>0</v>
      </c>
      <c r="BS16" s="11">
        <f t="shared" si="64"/>
        <v>0</v>
      </c>
      <c r="BT16" s="47">
        <v>2000</v>
      </c>
      <c r="BU16" s="33">
        <f t="shared" si="22"/>
        <v>166.66666666666666</v>
      </c>
      <c r="BV16" s="47"/>
      <c r="BW16" s="47">
        <v>1500</v>
      </c>
      <c r="BX16" s="33">
        <f t="shared" si="23"/>
        <v>125</v>
      </c>
      <c r="BY16" s="47"/>
      <c r="BZ16" s="42">
        <v>0</v>
      </c>
      <c r="CA16" s="33">
        <f t="shared" si="24"/>
        <v>0</v>
      </c>
      <c r="CB16" s="47"/>
      <c r="CC16" s="47">
        <v>12</v>
      </c>
      <c r="CD16" s="33">
        <f t="shared" si="25"/>
        <v>1</v>
      </c>
      <c r="CE16" s="47"/>
      <c r="CF16" s="11"/>
      <c r="CG16" s="33">
        <f t="shared" si="26"/>
        <v>0</v>
      </c>
      <c r="CH16" s="47">
        <v>0</v>
      </c>
      <c r="CI16" s="42">
        <v>0</v>
      </c>
      <c r="CJ16" s="33">
        <f t="shared" si="27"/>
        <v>0</v>
      </c>
      <c r="CK16" s="47"/>
      <c r="CL16" s="38">
        <v>0</v>
      </c>
      <c r="CM16" s="33">
        <f t="shared" si="28"/>
        <v>0</v>
      </c>
      <c r="CN16" s="47"/>
      <c r="CO16" s="47">
        <v>800</v>
      </c>
      <c r="CP16" s="33">
        <f t="shared" si="29"/>
        <v>66.666666666666671</v>
      </c>
      <c r="CQ16" s="47"/>
      <c r="CR16" s="47">
        <v>800</v>
      </c>
      <c r="CS16" s="33">
        <f t="shared" si="30"/>
        <v>66.666666666666671</v>
      </c>
      <c r="CT16" s="47"/>
      <c r="CU16" s="38">
        <v>0</v>
      </c>
      <c r="CV16" s="33">
        <f t="shared" si="31"/>
        <v>0</v>
      </c>
      <c r="CW16" s="47"/>
      <c r="CX16" s="42">
        <v>0</v>
      </c>
      <c r="CY16" s="33">
        <f t="shared" si="32"/>
        <v>0</v>
      </c>
      <c r="CZ16" s="47"/>
      <c r="DA16" s="42">
        <v>0</v>
      </c>
      <c r="DB16" s="33">
        <f t="shared" si="33"/>
        <v>0</v>
      </c>
      <c r="DC16" s="47"/>
      <c r="DD16" s="47">
        <v>800</v>
      </c>
      <c r="DE16" s="33">
        <f t="shared" si="34"/>
        <v>66.666666666666671</v>
      </c>
      <c r="DF16" s="47"/>
      <c r="DG16" s="47"/>
      <c r="DH16" s="12">
        <f t="shared" si="65"/>
        <v>22651.7</v>
      </c>
      <c r="DI16" s="33">
        <f t="shared" si="35"/>
        <v>1887.6416666666667</v>
      </c>
      <c r="DJ16" s="12">
        <f t="shared" si="36"/>
        <v>0</v>
      </c>
      <c r="DK16" s="42">
        <v>0</v>
      </c>
      <c r="DL16" s="33">
        <f t="shared" si="37"/>
        <v>0</v>
      </c>
      <c r="DM16" s="47"/>
      <c r="DN16" s="47">
        <v>0</v>
      </c>
      <c r="DO16" s="33">
        <f t="shared" si="38"/>
        <v>0</v>
      </c>
      <c r="DP16" s="47"/>
      <c r="DQ16" s="42">
        <v>0</v>
      </c>
      <c r="DR16" s="33">
        <f t="shared" si="39"/>
        <v>0</v>
      </c>
      <c r="DS16" s="47">
        <v>0</v>
      </c>
      <c r="DT16" s="47">
        <v>0</v>
      </c>
      <c r="DU16" s="33">
        <f t="shared" si="40"/>
        <v>0</v>
      </c>
      <c r="DV16" s="47"/>
      <c r="DW16" s="42">
        <v>0</v>
      </c>
      <c r="DX16" s="33">
        <f t="shared" si="41"/>
        <v>0</v>
      </c>
      <c r="DY16" s="47">
        <v>0</v>
      </c>
      <c r="DZ16" s="47">
        <v>2500</v>
      </c>
      <c r="EA16" s="33">
        <f t="shared" si="42"/>
        <v>208.33333333333334</v>
      </c>
      <c r="EB16" s="47"/>
      <c r="EC16" s="47"/>
      <c r="ED16" s="12">
        <f t="shared" si="66"/>
        <v>2500</v>
      </c>
      <c r="EE16" s="33">
        <f t="shared" si="43"/>
        <v>208.33333333333334</v>
      </c>
      <c r="EF16" s="12"/>
    </row>
    <row r="17" spans="1:144" s="14" customFormat="1" ht="20.25" customHeight="1">
      <c r="A17" s="21">
        <v>8</v>
      </c>
      <c r="B17" s="72" t="s">
        <v>63</v>
      </c>
      <c r="C17" s="38">
        <v>1655.7</v>
      </c>
      <c r="D17" s="38">
        <f t="shared" si="44"/>
        <v>8730.5</v>
      </c>
      <c r="E17" s="38">
        <v>7074.8</v>
      </c>
      <c r="F17" s="25">
        <f t="shared" si="0"/>
        <v>35846.800000000003</v>
      </c>
      <c r="G17" s="33">
        <f t="shared" si="45"/>
        <v>2987.2333333333336</v>
      </c>
      <c r="H17" s="12">
        <f t="shared" si="1"/>
        <v>0</v>
      </c>
      <c r="I17" s="12">
        <f t="shared" si="46"/>
        <v>0</v>
      </c>
      <c r="J17" s="12">
        <f t="shared" si="47"/>
        <v>0</v>
      </c>
      <c r="K17" s="12">
        <f t="shared" si="2"/>
        <v>14715</v>
      </c>
      <c r="L17" s="33">
        <f t="shared" si="3"/>
        <v>1226.25</v>
      </c>
      <c r="M17" s="12">
        <f t="shared" si="48"/>
        <v>0</v>
      </c>
      <c r="N17" s="12">
        <f t="shared" si="49"/>
        <v>0</v>
      </c>
      <c r="O17" s="12">
        <f t="shared" si="50"/>
        <v>0</v>
      </c>
      <c r="P17" s="12">
        <f t="shared" si="4"/>
        <v>3883</v>
      </c>
      <c r="Q17" s="33">
        <f t="shared" si="5"/>
        <v>323.58333333333331</v>
      </c>
      <c r="R17" s="12">
        <f t="shared" si="6"/>
        <v>0</v>
      </c>
      <c r="S17" s="12">
        <f t="shared" si="51"/>
        <v>0</v>
      </c>
      <c r="T17" s="11">
        <f t="shared" si="52"/>
        <v>0</v>
      </c>
      <c r="U17" s="47">
        <v>283</v>
      </c>
      <c r="V17" s="33">
        <f t="shared" si="7"/>
        <v>23.583333333333332</v>
      </c>
      <c r="W17" s="47"/>
      <c r="X17" s="12">
        <f t="shared" si="53"/>
        <v>0</v>
      </c>
      <c r="Y17" s="11">
        <f t="shared" si="54"/>
        <v>0</v>
      </c>
      <c r="Z17" s="47">
        <v>4500</v>
      </c>
      <c r="AA17" s="33">
        <f t="shared" si="8"/>
        <v>375</v>
      </c>
      <c r="AB17" s="47"/>
      <c r="AC17" s="12">
        <f t="shared" si="55"/>
        <v>0</v>
      </c>
      <c r="AD17" s="11">
        <f t="shared" si="56"/>
        <v>0</v>
      </c>
      <c r="AE17" s="47">
        <v>3600</v>
      </c>
      <c r="AF17" s="33">
        <f t="shared" si="9"/>
        <v>300</v>
      </c>
      <c r="AG17" s="47"/>
      <c r="AH17" s="12">
        <f t="shared" si="57"/>
        <v>0</v>
      </c>
      <c r="AI17" s="11">
        <f t="shared" si="58"/>
        <v>0</v>
      </c>
      <c r="AJ17" s="47">
        <v>282</v>
      </c>
      <c r="AK17" s="33">
        <f t="shared" si="10"/>
        <v>23.5</v>
      </c>
      <c r="AL17" s="47"/>
      <c r="AM17" s="12">
        <f t="shared" si="59"/>
        <v>0</v>
      </c>
      <c r="AN17" s="11">
        <f t="shared" si="60"/>
        <v>0</v>
      </c>
      <c r="AO17" s="47"/>
      <c r="AP17" s="33">
        <f t="shared" si="11"/>
        <v>0</v>
      </c>
      <c r="AQ17" s="47"/>
      <c r="AR17" s="12" t="e">
        <f t="shared" si="61"/>
        <v>#DIV/0!</v>
      </c>
      <c r="AS17" s="11" t="e">
        <f t="shared" si="62"/>
        <v>#DIV/0!</v>
      </c>
      <c r="AT17" s="38">
        <v>0</v>
      </c>
      <c r="AU17" s="33">
        <f t="shared" si="12"/>
        <v>0</v>
      </c>
      <c r="AV17" s="47">
        <v>0</v>
      </c>
      <c r="AW17" s="38">
        <v>0</v>
      </c>
      <c r="AX17" s="33">
        <f t="shared" si="13"/>
        <v>0</v>
      </c>
      <c r="AY17" s="47"/>
      <c r="AZ17" s="48">
        <v>21131.8</v>
      </c>
      <c r="BA17" s="33">
        <f t="shared" si="14"/>
        <v>1760.9833333333333</v>
      </c>
      <c r="BB17" s="47"/>
      <c r="BC17" s="38">
        <v>0</v>
      </c>
      <c r="BD17" s="33">
        <f t="shared" si="15"/>
        <v>0</v>
      </c>
      <c r="BE17" s="13"/>
      <c r="BF17" s="42">
        <v>0</v>
      </c>
      <c r="BG17" s="33">
        <f t="shared" si="16"/>
        <v>0</v>
      </c>
      <c r="BH17" s="47"/>
      <c r="BI17" s="38">
        <v>0</v>
      </c>
      <c r="BJ17" s="33">
        <f t="shared" si="17"/>
        <v>0</v>
      </c>
      <c r="BK17" s="47">
        <v>0</v>
      </c>
      <c r="BL17" s="38">
        <v>0</v>
      </c>
      <c r="BM17" s="33">
        <f t="shared" si="18"/>
        <v>0</v>
      </c>
      <c r="BN17" s="47">
        <v>0</v>
      </c>
      <c r="BO17" s="12">
        <f t="shared" si="19"/>
        <v>1750</v>
      </c>
      <c r="BP17" s="33">
        <f t="shared" si="20"/>
        <v>145.83333333333334</v>
      </c>
      <c r="BQ17" s="12">
        <f t="shared" si="21"/>
        <v>0</v>
      </c>
      <c r="BR17" s="12">
        <f t="shared" si="63"/>
        <v>0</v>
      </c>
      <c r="BS17" s="11">
        <f t="shared" si="64"/>
        <v>0</v>
      </c>
      <c r="BT17" s="47">
        <v>1750</v>
      </c>
      <c r="BU17" s="33">
        <f t="shared" si="22"/>
        <v>145.83333333333334</v>
      </c>
      <c r="BV17" s="47"/>
      <c r="BW17" s="47">
        <v>0</v>
      </c>
      <c r="BX17" s="33">
        <f t="shared" si="23"/>
        <v>0</v>
      </c>
      <c r="BY17" s="47"/>
      <c r="BZ17" s="42">
        <v>0</v>
      </c>
      <c r="CA17" s="33">
        <f t="shared" si="24"/>
        <v>0</v>
      </c>
      <c r="CB17" s="47"/>
      <c r="CC17" s="47">
        <v>0</v>
      </c>
      <c r="CD17" s="33">
        <f t="shared" si="25"/>
        <v>0</v>
      </c>
      <c r="CE17" s="47"/>
      <c r="CF17" s="11"/>
      <c r="CG17" s="33">
        <f t="shared" si="26"/>
        <v>0</v>
      </c>
      <c r="CH17" s="47">
        <v>0</v>
      </c>
      <c r="CI17" s="42">
        <v>0</v>
      </c>
      <c r="CJ17" s="33">
        <f t="shared" si="27"/>
        <v>0</v>
      </c>
      <c r="CK17" s="47"/>
      <c r="CL17" s="38">
        <v>0</v>
      </c>
      <c r="CM17" s="33">
        <f t="shared" si="28"/>
        <v>0</v>
      </c>
      <c r="CN17" s="47"/>
      <c r="CO17" s="47">
        <v>800</v>
      </c>
      <c r="CP17" s="33">
        <f t="shared" si="29"/>
        <v>66.666666666666671</v>
      </c>
      <c r="CQ17" s="47"/>
      <c r="CR17" s="47">
        <v>800</v>
      </c>
      <c r="CS17" s="33">
        <f t="shared" si="30"/>
        <v>66.666666666666671</v>
      </c>
      <c r="CT17" s="47"/>
      <c r="CU17" s="38">
        <v>0</v>
      </c>
      <c r="CV17" s="33">
        <f t="shared" si="31"/>
        <v>0</v>
      </c>
      <c r="CW17" s="47"/>
      <c r="CX17" s="42">
        <v>0</v>
      </c>
      <c r="CY17" s="33">
        <f t="shared" si="32"/>
        <v>0</v>
      </c>
      <c r="CZ17" s="47"/>
      <c r="DA17" s="42">
        <v>0</v>
      </c>
      <c r="DB17" s="33">
        <f t="shared" si="33"/>
        <v>0</v>
      </c>
      <c r="DC17" s="47"/>
      <c r="DD17" s="47">
        <v>3500</v>
      </c>
      <c r="DE17" s="33">
        <f t="shared" si="34"/>
        <v>291.66666666666669</v>
      </c>
      <c r="DF17" s="47"/>
      <c r="DG17" s="47"/>
      <c r="DH17" s="12">
        <f t="shared" si="65"/>
        <v>35846.800000000003</v>
      </c>
      <c r="DI17" s="33">
        <f t="shared" si="35"/>
        <v>2987.2333333333336</v>
      </c>
      <c r="DJ17" s="12">
        <f t="shared" si="36"/>
        <v>0</v>
      </c>
      <c r="DK17" s="42">
        <v>0</v>
      </c>
      <c r="DL17" s="33">
        <f t="shared" si="37"/>
        <v>0</v>
      </c>
      <c r="DM17" s="47"/>
      <c r="DN17" s="47">
        <v>0</v>
      </c>
      <c r="DO17" s="33">
        <f t="shared" si="38"/>
        <v>0</v>
      </c>
      <c r="DP17" s="47"/>
      <c r="DQ17" s="42">
        <v>0</v>
      </c>
      <c r="DR17" s="33">
        <f t="shared" si="39"/>
        <v>0</v>
      </c>
      <c r="DS17" s="47">
        <v>0</v>
      </c>
      <c r="DT17" s="47">
        <v>0</v>
      </c>
      <c r="DU17" s="33">
        <f t="shared" si="40"/>
        <v>0</v>
      </c>
      <c r="DV17" s="47"/>
      <c r="DW17" s="42">
        <v>0</v>
      </c>
      <c r="DX17" s="33">
        <f t="shared" si="41"/>
        <v>0</v>
      </c>
      <c r="DY17" s="47">
        <v>0</v>
      </c>
      <c r="DZ17" s="47">
        <v>2861.2</v>
      </c>
      <c r="EA17" s="33">
        <f t="shared" si="42"/>
        <v>238.43333333333331</v>
      </c>
      <c r="EB17" s="47"/>
      <c r="EC17" s="47"/>
      <c r="ED17" s="12">
        <f t="shared" si="66"/>
        <v>2861.2</v>
      </c>
      <c r="EE17" s="33">
        <f t="shared" si="43"/>
        <v>238.43333333333331</v>
      </c>
      <c r="EF17" s="12"/>
    </row>
    <row r="18" spans="1:144" s="14" customFormat="1" ht="20.25" customHeight="1">
      <c r="A18" s="21">
        <v>9</v>
      </c>
      <c r="B18" s="72" t="s">
        <v>64</v>
      </c>
      <c r="C18" s="38">
        <v>0</v>
      </c>
      <c r="D18" s="38">
        <f t="shared" si="44"/>
        <v>3205</v>
      </c>
      <c r="E18" s="38">
        <v>3205</v>
      </c>
      <c r="F18" s="25">
        <f t="shared" si="0"/>
        <v>24634.9</v>
      </c>
      <c r="G18" s="33">
        <f t="shared" si="45"/>
        <v>2052.9083333333333</v>
      </c>
      <c r="H18" s="12">
        <f t="shared" si="1"/>
        <v>0</v>
      </c>
      <c r="I18" s="12">
        <f t="shared" si="46"/>
        <v>0</v>
      </c>
      <c r="J18" s="12">
        <f t="shared" si="47"/>
        <v>0</v>
      </c>
      <c r="K18" s="12">
        <f t="shared" si="2"/>
        <v>7201.6</v>
      </c>
      <c r="L18" s="33">
        <f t="shared" si="3"/>
        <v>600.13333333333333</v>
      </c>
      <c r="M18" s="12">
        <f t="shared" si="48"/>
        <v>0</v>
      </c>
      <c r="N18" s="12">
        <f t="shared" si="49"/>
        <v>0</v>
      </c>
      <c r="O18" s="12">
        <f t="shared" si="50"/>
        <v>0</v>
      </c>
      <c r="P18" s="12">
        <f t="shared" si="4"/>
        <v>4840.8999999999996</v>
      </c>
      <c r="Q18" s="33">
        <f t="shared" si="5"/>
        <v>403.4083333333333</v>
      </c>
      <c r="R18" s="12">
        <f t="shared" si="6"/>
        <v>0</v>
      </c>
      <c r="S18" s="12">
        <f t="shared" si="51"/>
        <v>0</v>
      </c>
      <c r="T18" s="11">
        <f t="shared" si="52"/>
        <v>0</v>
      </c>
      <c r="U18" s="47">
        <v>1218.3</v>
      </c>
      <c r="V18" s="33">
        <f t="shared" si="7"/>
        <v>101.52499999999999</v>
      </c>
      <c r="W18" s="47"/>
      <c r="X18" s="12">
        <f t="shared" si="53"/>
        <v>0</v>
      </c>
      <c r="Y18" s="11">
        <f t="shared" si="54"/>
        <v>0</v>
      </c>
      <c r="Z18" s="47">
        <v>1585.7</v>
      </c>
      <c r="AA18" s="33">
        <f t="shared" si="8"/>
        <v>132.14166666666668</v>
      </c>
      <c r="AB18" s="47"/>
      <c r="AC18" s="12">
        <f t="shared" si="55"/>
        <v>0</v>
      </c>
      <c r="AD18" s="11">
        <f t="shared" si="56"/>
        <v>0</v>
      </c>
      <c r="AE18" s="47">
        <v>3622.6</v>
      </c>
      <c r="AF18" s="33">
        <f t="shared" si="9"/>
        <v>301.88333333333333</v>
      </c>
      <c r="AG18" s="47"/>
      <c r="AH18" s="12">
        <f t="shared" si="57"/>
        <v>0</v>
      </c>
      <c r="AI18" s="11">
        <f t="shared" si="58"/>
        <v>0</v>
      </c>
      <c r="AJ18" s="47">
        <v>50</v>
      </c>
      <c r="AK18" s="33">
        <f t="shared" si="10"/>
        <v>4.166666666666667</v>
      </c>
      <c r="AL18" s="47"/>
      <c r="AM18" s="12">
        <f t="shared" si="59"/>
        <v>0</v>
      </c>
      <c r="AN18" s="11">
        <f t="shared" si="60"/>
        <v>0</v>
      </c>
      <c r="AO18" s="47"/>
      <c r="AP18" s="33">
        <f t="shared" si="11"/>
        <v>0</v>
      </c>
      <c r="AQ18" s="47"/>
      <c r="AR18" s="12" t="e">
        <f t="shared" si="61"/>
        <v>#DIV/0!</v>
      </c>
      <c r="AS18" s="11" t="e">
        <f t="shared" si="62"/>
        <v>#DIV/0!</v>
      </c>
      <c r="AT18" s="38">
        <v>0</v>
      </c>
      <c r="AU18" s="33">
        <f t="shared" si="12"/>
        <v>0</v>
      </c>
      <c r="AV18" s="47">
        <v>0</v>
      </c>
      <c r="AW18" s="38">
        <v>0</v>
      </c>
      <c r="AX18" s="33">
        <f t="shared" si="13"/>
        <v>0</v>
      </c>
      <c r="AY18" s="47"/>
      <c r="AZ18" s="48">
        <v>17433.3</v>
      </c>
      <c r="BA18" s="33">
        <f t="shared" si="14"/>
        <v>1452.7749999999999</v>
      </c>
      <c r="BB18" s="47"/>
      <c r="BC18" s="38">
        <v>0</v>
      </c>
      <c r="BD18" s="33">
        <f t="shared" si="15"/>
        <v>0</v>
      </c>
      <c r="BE18" s="13"/>
      <c r="BF18" s="42">
        <v>0</v>
      </c>
      <c r="BG18" s="33">
        <f t="shared" si="16"/>
        <v>0</v>
      </c>
      <c r="BH18" s="47"/>
      <c r="BI18" s="38">
        <v>0</v>
      </c>
      <c r="BJ18" s="33">
        <f t="shared" si="17"/>
        <v>0</v>
      </c>
      <c r="BK18" s="47">
        <v>0</v>
      </c>
      <c r="BL18" s="38">
        <v>0</v>
      </c>
      <c r="BM18" s="33">
        <f t="shared" si="18"/>
        <v>0</v>
      </c>
      <c r="BN18" s="47">
        <v>0</v>
      </c>
      <c r="BO18" s="12">
        <f t="shared" si="19"/>
        <v>245</v>
      </c>
      <c r="BP18" s="33">
        <f t="shared" si="20"/>
        <v>20.416666666666668</v>
      </c>
      <c r="BQ18" s="12">
        <f t="shared" si="21"/>
        <v>0</v>
      </c>
      <c r="BR18" s="12">
        <f t="shared" si="63"/>
        <v>0</v>
      </c>
      <c r="BS18" s="11">
        <f t="shared" si="64"/>
        <v>0</v>
      </c>
      <c r="BT18" s="47">
        <v>195</v>
      </c>
      <c r="BU18" s="33">
        <f t="shared" si="22"/>
        <v>16.25</v>
      </c>
      <c r="BV18" s="47"/>
      <c r="BW18" s="47">
        <v>50</v>
      </c>
      <c r="BX18" s="33">
        <f t="shared" si="23"/>
        <v>4.166666666666667</v>
      </c>
      <c r="BY18" s="47"/>
      <c r="BZ18" s="42">
        <v>0</v>
      </c>
      <c r="CA18" s="33">
        <f t="shared" si="24"/>
        <v>0</v>
      </c>
      <c r="CB18" s="47"/>
      <c r="CC18" s="47">
        <v>0</v>
      </c>
      <c r="CD18" s="33">
        <f t="shared" si="25"/>
        <v>0</v>
      </c>
      <c r="CE18" s="47"/>
      <c r="CF18" s="11"/>
      <c r="CG18" s="33">
        <f t="shared" si="26"/>
        <v>0</v>
      </c>
      <c r="CH18" s="47">
        <v>0</v>
      </c>
      <c r="CI18" s="42">
        <v>0</v>
      </c>
      <c r="CJ18" s="33">
        <f t="shared" si="27"/>
        <v>0</v>
      </c>
      <c r="CK18" s="47"/>
      <c r="CL18" s="38">
        <v>0</v>
      </c>
      <c r="CM18" s="33">
        <f t="shared" si="28"/>
        <v>0</v>
      </c>
      <c r="CN18" s="47"/>
      <c r="CO18" s="47">
        <v>480</v>
      </c>
      <c r="CP18" s="33">
        <f t="shared" si="29"/>
        <v>40</v>
      </c>
      <c r="CQ18" s="47"/>
      <c r="CR18" s="47">
        <v>480</v>
      </c>
      <c r="CS18" s="33">
        <f t="shared" si="30"/>
        <v>40</v>
      </c>
      <c r="CT18" s="47"/>
      <c r="CU18" s="38">
        <v>0</v>
      </c>
      <c r="CV18" s="33">
        <f t="shared" si="31"/>
        <v>0</v>
      </c>
      <c r="CW18" s="47"/>
      <c r="CX18" s="42">
        <v>0</v>
      </c>
      <c r="CY18" s="33">
        <f t="shared" si="32"/>
        <v>0</v>
      </c>
      <c r="CZ18" s="47"/>
      <c r="DA18" s="42">
        <v>0</v>
      </c>
      <c r="DB18" s="33">
        <f t="shared" si="33"/>
        <v>0</v>
      </c>
      <c r="DC18" s="47"/>
      <c r="DD18" s="47">
        <v>0</v>
      </c>
      <c r="DE18" s="33">
        <f t="shared" si="34"/>
        <v>0</v>
      </c>
      <c r="DF18" s="47"/>
      <c r="DG18" s="47"/>
      <c r="DH18" s="12">
        <f t="shared" si="65"/>
        <v>24634.9</v>
      </c>
      <c r="DI18" s="33">
        <f t="shared" si="35"/>
        <v>2052.9083333333333</v>
      </c>
      <c r="DJ18" s="12">
        <f t="shared" si="36"/>
        <v>0</v>
      </c>
      <c r="DK18" s="42">
        <v>0</v>
      </c>
      <c r="DL18" s="33">
        <f t="shared" si="37"/>
        <v>0</v>
      </c>
      <c r="DM18" s="47"/>
      <c r="DN18" s="47">
        <v>0</v>
      </c>
      <c r="DO18" s="33">
        <f t="shared" si="38"/>
        <v>0</v>
      </c>
      <c r="DP18" s="47"/>
      <c r="DQ18" s="42">
        <v>0</v>
      </c>
      <c r="DR18" s="33">
        <f t="shared" si="39"/>
        <v>0</v>
      </c>
      <c r="DS18" s="47">
        <v>0</v>
      </c>
      <c r="DT18" s="47">
        <v>0</v>
      </c>
      <c r="DU18" s="33">
        <f t="shared" si="40"/>
        <v>0</v>
      </c>
      <c r="DV18" s="47"/>
      <c r="DW18" s="42">
        <v>0</v>
      </c>
      <c r="DX18" s="33">
        <f t="shared" si="41"/>
        <v>0</v>
      </c>
      <c r="DY18" s="47">
        <v>0</v>
      </c>
      <c r="DZ18" s="47">
        <v>4582.8</v>
      </c>
      <c r="EA18" s="33">
        <f t="shared" si="42"/>
        <v>381.90000000000003</v>
      </c>
      <c r="EB18" s="47"/>
      <c r="EC18" s="47"/>
      <c r="ED18" s="12">
        <f t="shared" si="66"/>
        <v>4582.8</v>
      </c>
      <c r="EE18" s="33">
        <f t="shared" si="43"/>
        <v>381.90000000000003</v>
      </c>
      <c r="EF18" s="12"/>
    </row>
    <row r="19" spans="1:144" s="14" customFormat="1" ht="20.25" customHeight="1">
      <c r="A19" s="21">
        <v>10</v>
      </c>
      <c r="B19" s="72" t="s">
        <v>65</v>
      </c>
      <c r="C19" s="38">
        <v>17125.2</v>
      </c>
      <c r="D19" s="38">
        <f t="shared" si="44"/>
        <v>36833.100000000006</v>
      </c>
      <c r="E19" s="38">
        <v>19707.900000000001</v>
      </c>
      <c r="F19" s="25">
        <f t="shared" si="0"/>
        <v>135519.1</v>
      </c>
      <c r="G19" s="33">
        <f t="shared" si="45"/>
        <v>11293.258333333333</v>
      </c>
      <c r="H19" s="12">
        <f t="shared" si="1"/>
        <v>0</v>
      </c>
      <c r="I19" s="12">
        <f t="shared" si="46"/>
        <v>0</v>
      </c>
      <c r="J19" s="12">
        <f t="shared" si="47"/>
        <v>0</v>
      </c>
      <c r="K19" s="12">
        <f t="shared" si="2"/>
        <v>37683.5</v>
      </c>
      <c r="L19" s="33">
        <f t="shared" si="3"/>
        <v>3140.2916666666665</v>
      </c>
      <c r="M19" s="12">
        <f t="shared" si="48"/>
        <v>0</v>
      </c>
      <c r="N19" s="12">
        <f t="shared" si="49"/>
        <v>0</v>
      </c>
      <c r="O19" s="12">
        <f t="shared" si="50"/>
        <v>0</v>
      </c>
      <c r="P19" s="12">
        <f t="shared" si="4"/>
        <v>22964.899999999998</v>
      </c>
      <c r="Q19" s="33">
        <f t="shared" si="5"/>
        <v>1913.7416666666666</v>
      </c>
      <c r="R19" s="12">
        <f t="shared" si="6"/>
        <v>0</v>
      </c>
      <c r="S19" s="12">
        <f t="shared" si="51"/>
        <v>0</v>
      </c>
      <c r="T19" s="11">
        <f t="shared" si="52"/>
        <v>0</v>
      </c>
      <c r="U19" s="47">
        <v>3875.1</v>
      </c>
      <c r="V19" s="33">
        <f t="shared" si="7"/>
        <v>322.92500000000001</v>
      </c>
      <c r="W19" s="47"/>
      <c r="X19" s="12">
        <f t="shared" si="53"/>
        <v>0</v>
      </c>
      <c r="Y19" s="11">
        <f t="shared" si="54"/>
        <v>0</v>
      </c>
      <c r="Z19" s="47">
        <v>4301.8999999999996</v>
      </c>
      <c r="AA19" s="33">
        <f t="shared" si="8"/>
        <v>358.49166666666662</v>
      </c>
      <c r="AB19" s="47"/>
      <c r="AC19" s="12">
        <f t="shared" si="55"/>
        <v>0</v>
      </c>
      <c r="AD19" s="11">
        <f t="shared" si="56"/>
        <v>0</v>
      </c>
      <c r="AE19" s="47">
        <v>19089.8</v>
      </c>
      <c r="AF19" s="33">
        <f t="shared" si="9"/>
        <v>1590.8166666666666</v>
      </c>
      <c r="AG19" s="47"/>
      <c r="AH19" s="12">
        <f t="shared" si="57"/>
        <v>0</v>
      </c>
      <c r="AI19" s="11">
        <f t="shared" si="58"/>
        <v>0</v>
      </c>
      <c r="AJ19" s="47">
        <v>270</v>
      </c>
      <c r="AK19" s="33">
        <f t="shared" si="10"/>
        <v>22.5</v>
      </c>
      <c r="AL19" s="47"/>
      <c r="AM19" s="12">
        <f t="shared" si="59"/>
        <v>0</v>
      </c>
      <c r="AN19" s="11">
        <f t="shared" si="60"/>
        <v>0</v>
      </c>
      <c r="AO19" s="47"/>
      <c r="AP19" s="33">
        <f t="shared" si="11"/>
        <v>0</v>
      </c>
      <c r="AQ19" s="47"/>
      <c r="AR19" s="12" t="e">
        <f t="shared" si="61"/>
        <v>#DIV/0!</v>
      </c>
      <c r="AS19" s="11" t="e">
        <f t="shared" si="62"/>
        <v>#DIV/0!</v>
      </c>
      <c r="AT19" s="38">
        <v>0</v>
      </c>
      <c r="AU19" s="33">
        <f t="shared" si="12"/>
        <v>0</v>
      </c>
      <c r="AV19" s="47">
        <v>0</v>
      </c>
      <c r="AW19" s="38">
        <v>0</v>
      </c>
      <c r="AX19" s="33">
        <f t="shared" si="13"/>
        <v>0</v>
      </c>
      <c r="AY19" s="47"/>
      <c r="AZ19" s="48">
        <v>97835.6</v>
      </c>
      <c r="BA19" s="33">
        <f t="shared" si="14"/>
        <v>8152.9666666666672</v>
      </c>
      <c r="BB19" s="47"/>
      <c r="BC19" s="38">
        <v>0</v>
      </c>
      <c r="BD19" s="33">
        <f t="shared" si="15"/>
        <v>0</v>
      </c>
      <c r="BE19" s="13"/>
      <c r="BF19" s="42">
        <v>0</v>
      </c>
      <c r="BG19" s="33">
        <f t="shared" si="16"/>
        <v>0</v>
      </c>
      <c r="BH19" s="47"/>
      <c r="BI19" s="38">
        <v>0</v>
      </c>
      <c r="BJ19" s="33">
        <f t="shared" si="17"/>
        <v>0</v>
      </c>
      <c r="BK19" s="47">
        <v>0</v>
      </c>
      <c r="BL19" s="38">
        <v>0</v>
      </c>
      <c r="BM19" s="33">
        <f t="shared" si="18"/>
        <v>0</v>
      </c>
      <c r="BN19" s="47">
        <v>0</v>
      </c>
      <c r="BO19" s="12">
        <f t="shared" si="19"/>
        <v>2596.7000000000003</v>
      </c>
      <c r="BP19" s="33">
        <f t="shared" si="20"/>
        <v>216.39166666666668</v>
      </c>
      <c r="BQ19" s="12">
        <f t="shared" si="21"/>
        <v>0</v>
      </c>
      <c r="BR19" s="12">
        <f t="shared" si="63"/>
        <v>0</v>
      </c>
      <c r="BS19" s="11">
        <f t="shared" si="64"/>
        <v>0</v>
      </c>
      <c r="BT19" s="47">
        <v>58</v>
      </c>
      <c r="BU19" s="33">
        <f t="shared" si="22"/>
        <v>4.833333333333333</v>
      </c>
      <c r="BV19" s="47"/>
      <c r="BW19" s="47">
        <v>1000</v>
      </c>
      <c r="BX19" s="33">
        <f t="shared" si="23"/>
        <v>83.333333333333329</v>
      </c>
      <c r="BY19" s="47"/>
      <c r="BZ19" s="42">
        <v>1044.3</v>
      </c>
      <c r="CA19" s="33">
        <f t="shared" si="24"/>
        <v>87.024999999999991</v>
      </c>
      <c r="CB19" s="47"/>
      <c r="CC19" s="47">
        <v>494.4</v>
      </c>
      <c r="CD19" s="33">
        <f t="shared" si="25"/>
        <v>41.199999999999996</v>
      </c>
      <c r="CE19" s="47"/>
      <c r="CF19" s="11"/>
      <c r="CG19" s="33">
        <f t="shared" si="26"/>
        <v>0</v>
      </c>
      <c r="CH19" s="47">
        <v>0</v>
      </c>
      <c r="CI19" s="42">
        <v>0</v>
      </c>
      <c r="CJ19" s="33">
        <f t="shared" si="27"/>
        <v>0</v>
      </c>
      <c r="CK19" s="47"/>
      <c r="CL19" s="38">
        <v>0</v>
      </c>
      <c r="CM19" s="33">
        <f t="shared" si="28"/>
        <v>0</v>
      </c>
      <c r="CN19" s="47"/>
      <c r="CO19" s="47">
        <v>7550</v>
      </c>
      <c r="CP19" s="33">
        <f t="shared" si="29"/>
        <v>629.16666666666663</v>
      </c>
      <c r="CQ19" s="47"/>
      <c r="CR19" s="47">
        <v>3000</v>
      </c>
      <c r="CS19" s="33">
        <f t="shared" si="30"/>
        <v>250</v>
      </c>
      <c r="CT19" s="47"/>
      <c r="CU19" s="38">
        <v>0</v>
      </c>
      <c r="CV19" s="33">
        <f t="shared" si="31"/>
        <v>0</v>
      </c>
      <c r="CW19" s="47"/>
      <c r="CX19" s="42">
        <v>0</v>
      </c>
      <c r="CY19" s="33">
        <f t="shared" si="32"/>
        <v>0</v>
      </c>
      <c r="CZ19" s="47"/>
      <c r="DA19" s="42">
        <v>0</v>
      </c>
      <c r="DB19" s="33">
        <f t="shared" si="33"/>
        <v>0</v>
      </c>
      <c r="DC19" s="47"/>
      <c r="DD19" s="47">
        <v>0</v>
      </c>
      <c r="DE19" s="33">
        <f t="shared" si="34"/>
        <v>0</v>
      </c>
      <c r="DF19" s="47"/>
      <c r="DG19" s="47"/>
      <c r="DH19" s="12">
        <f t="shared" si="65"/>
        <v>135519.1</v>
      </c>
      <c r="DI19" s="33">
        <f t="shared" si="35"/>
        <v>11293.258333333333</v>
      </c>
      <c r="DJ19" s="12">
        <f t="shared" si="36"/>
        <v>0</v>
      </c>
      <c r="DK19" s="42">
        <v>0</v>
      </c>
      <c r="DL19" s="33">
        <f t="shared" si="37"/>
        <v>0</v>
      </c>
      <c r="DM19" s="47"/>
      <c r="DN19" s="47">
        <v>0</v>
      </c>
      <c r="DO19" s="33">
        <f t="shared" si="38"/>
        <v>0</v>
      </c>
      <c r="DP19" s="47"/>
      <c r="DQ19" s="42">
        <v>0</v>
      </c>
      <c r="DR19" s="33">
        <f t="shared" si="39"/>
        <v>0</v>
      </c>
      <c r="DS19" s="47">
        <v>0</v>
      </c>
      <c r="DT19" s="47">
        <v>0</v>
      </c>
      <c r="DU19" s="33">
        <f t="shared" si="40"/>
        <v>0</v>
      </c>
      <c r="DV19" s="47"/>
      <c r="DW19" s="42">
        <v>0</v>
      </c>
      <c r="DX19" s="33">
        <f t="shared" si="41"/>
        <v>0</v>
      </c>
      <c r="DY19" s="47">
        <v>0</v>
      </c>
      <c r="DZ19" s="47">
        <v>6775.9</v>
      </c>
      <c r="EA19" s="33">
        <f t="shared" si="42"/>
        <v>564.6583333333333</v>
      </c>
      <c r="EB19" s="47"/>
      <c r="EC19" s="47"/>
      <c r="ED19" s="12">
        <f t="shared" si="66"/>
        <v>6775.9</v>
      </c>
      <c r="EE19" s="33">
        <f t="shared" si="43"/>
        <v>564.6583333333333</v>
      </c>
      <c r="EF19" s="12"/>
    </row>
    <row r="20" spans="1:144" s="14" customFormat="1" ht="20.25" customHeight="1">
      <c r="A20" s="21">
        <v>11</v>
      </c>
      <c r="B20" s="72" t="s">
        <v>66</v>
      </c>
      <c r="C20" s="38">
        <v>1082.3</v>
      </c>
      <c r="D20" s="38">
        <f t="shared" si="44"/>
        <v>1324.6</v>
      </c>
      <c r="E20" s="38">
        <v>242.3</v>
      </c>
      <c r="F20" s="25">
        <f t="shared" si="0"/>
        <v>3979.5</v>
      </c>
      <c r="G20" s="33">
        <f t="shared" si="45"/>
        <v>331.625</v>
      </c>
      <c r="H20" s="12">
        <f t="shared" si="1"/>
        <v>0</v>
      </c>
      <c r="I20" s="12">
        <f t="shared" si="46"/>
        <v>0</v>
      </c>
      <c r="J20" s="12">
        <f t="shared" si="47"/>
        <v>0</v>
      </c>
      <c r="K20" s="12">
        <f t="shared" si="2"/>
        <v>196</v>
      </c>
      <c r="L20" s="33">
        <f t="shared" si="3"/>
        <v>16.333333333333332</v>
      </c>
      <c r="M20" s="12">
        <f t="shared" si="48"/>
        <v>0</v>
      </c>
      <c r="N20" s="12">
        <f t="shared" si="49"/>
        <v>0</v>
      </c>
      <c r="O20" s="12">
        <f t="shared" si="50"/>
        <v>0</v>
      </c>
      <c r="P20" s="12">
        <f t="shared" si="4"/>
        <v>75.400000000000006</v>
      </c>
      <c r="Q20" s="33">
        <f t="shared" si="5"/>
        <v>6.2833333333333341</v>
      </c>
      <c r="R20" s="12">
        <f t="shared" si="6"/>
        <v>0</v>
      </c>
      <c r="S20" s="12">
        <f t="shared" si="51"/>
        <v>0</v>
      </c>
      <c r="T20" s="11">
        <f t="shared" si="52"/>
        <v>0</v>
      </c>
      <c r="U20" s="47">
        <v>0</v>
      </c>
      <c r="V20" s="33">
        <f t="shared" si="7"/>
        <v>0</v>
      </c>
      <c r="W20" s="47"/>
      <c r="X20" s="12" t="e">
        <f t="shared" si="53"/>
        <v>#DIV/0!</v>
      </c>
      <c r="Y20" s="11" t="e">
        <f t="shared" si="54"/>
        <v>#DIV/0!</v>
      </c>
      <c r="Z20" s="47">
        <v>120.6</v>
      </c>
      <c r="AA20" s="33">
        <f t="shared" si="8"/>
        <v>10.049999999999999</v>
      </c>
      <c r="AB20" s="47"/>
      <c r="AC20" s="12">
        <f t="shared" si="55"/>
        <v>0</v>
      </c>
      <c r="AD20" s="11">
        <f t="shared" si="56"/>
        <v>0</v>
      </c>
      <c r="AE20" s="47">
        <v>75.400000000000006</v>
      </c>
      <c r="AF20" s="33">
        <f t="shared" si="9"/>
        <v>6.2833333333333341</v>
      </c>
      <c r="AG20" s="47"/>
      <c r="AH20" s="12">
        <f t="shared" si="57"/>
        <v>0</v>
      </c>
      <c r="AI20" s="11">
        <f t="shared" si="58"/>
        <v>0</v>
      </c>
      <c r="AJ20" s="47">
        <v>0</v>
      </c>
      <c r="AK20" s="33">
        <f t="shared" si="10"/>
        <v>0</v>
      </c>
      <c r="AL20" s="47"/>
      <c r="AM20" s="12" t="e">
        <f t="shared" si="59"/>
        <v>#DIV/0!</v>
      </c>
      <c r="AN20" s="11" t="e">
        <f t="shared" si="60"/>
        <v>#DIV/0!</v>
      </c>
      <c r="AO20" s="47"/>
      <c r="AP20" s="33">
        <f t="shared" si="11"/>
        <v>0</v>
      </c>
      <c r="AQ20" s="47"/>
      <c r="AR20" s="12" t="e">
        <f t="shared" si="61"/>
        <v>#DIV/0!</v>
      </c>
      <c r="AS20" s="11" t="e">
        <f t="shared" si="62"/>
        <v>#DIV/0!</v>
      </c>
      <c r="AT20" s="38">
        <v>0</v>
      </c>
      <c r="AU20" s="33">
        <f t="shared" si="12"/>
        <v>0</v>
      </c>
      <c r="AV20" s="47">
        <v>0</v>
      </c>
      <c r="AW20" s="38">
        <v>0</v>
      </c>
      <c r="AX20" s="33">
        <f t="shared" si="13"/>
        <v>0</v>
      </c>
      <c r="AY20" s="47"/>
      <c r="AZ20" s="48">
        <v>3783.5</v>
      </c>
      <c r="BA20" s="33">
        <f t="shared" si="14"/>
        <v>315.29166666666669</v>
      </c>
      <c r="BB20" s="47"/>
      <c r="BC20" s="38">
        <v>0</v>
      </c>
      <c r="BD20" s="33">
        <f t="shared" si="15"/>
        <v>0</v>
      </c>
      <c r="BE20" s="13"/>
      <c r="BF20" s="42">
        <v>0</v>
      </c>
      <c r="BG20" s="33">
        <f t="shared" si="16"/>
        <v>0</v>
      </c>
      <c r="BH20" s="47"/>
      <c r="BI20" s="38">
        <v>0</v>
      </c>
      <c r="BJ20" s="33">
        <f t="shared" si="17"/>
        <v>0</v>
      </c>
      <c r="BK20" s="47">
        <v>0</v>
      </c>
      <c r="BL20" s="38">
        <v>0</v>
      </c>
      <c r="BM20" s="33">
        <f t="shared" si="18"/>
        <v>0</v>
      </c>
      <c r="BN20" s="47">
        <v>0</v>
      </c>
      <c r="BO20" s="12">
        <f t="shared" si="19"/>
        <v>0</v>
      </c>
      <c r="BP20" s="33">
        <f t="shared" si="20"/>
        <v>0</v>
      </c>
      <c r="BQ20" s="12">
        <f t="shared" si="21"/>
        <v>0</v>
      </c>
      <c r="BR20" s="12" t="e">
        <f t="shared" si="63"/>
        <v>#DIV/0!</v>
      </c>
      <c r="BS20" s="11" t="e">
        <f t="shared" si="64"/>
        <v>#DIV/0!</v>
      </c>
      <c r="BT20" s="47">
        <v>0</v>
      </c>
      <c r="BU20" s="33">
        <f t="shared" si="22"/>
        <v>0</v>
      </c>
      <c r="BV20" s="47"/>
      <c r="BW20" s="47">
        <v>0</v>
      </c>
      <c r="BX20" s="33">
        <f t="shared" si="23"/>
        <v>0</v>
      </c>
      <c r="BY20" s="47"/>
      <c r="BZ20" s="42">
        <v>0</v>
      </c>
      <c r="CA20" s="33">
        <f t="shared" si="24"/>
        <v>0</v>
      </c>
      <c r="CB20" s="47"/>
      <c r="CC20" s="47">
        <v>0</v>
      </c>
      <c r="CD20" s="33">
        <f t="shared" si="25"/>
        <v>0</v>
      </c>
      <c r="CE20" s="47"/>
      <c r="CF20" s="11"/>
      <c r="CG20" s="33">
        <f t="shared" si="26"/>
        <v>0</v>
      </c>
      <c r="CH20" s="47">
        <v>0</v>
      </c>
      <c r="CI20" s="42">
        <v>0</v>
      </c>
      <c r="CJ20" s="33">
        <f t="shared" si="27"/>
        <v>0</v>
      </c>
      <c r="CK20" s="47"/>
      <c r="CL20" s="38">
        <v>0</v>
      </c>
      <c r="CM20" s="33">
        <f t="shared" si="28"/>
        <v>0</v>
      </c>
      <c r="CN20" s="47"/>
      <c r="CO20" s="47">
        <v>0</v>
      </c>
      <c r="CP20" s="33">
        <f t="shared" si="29"/>
        <v>0</v>
      </c>
      <c r="CQ20" s="47"/>
      <c r="CR20" s="47">
        <v>0</v>
      </c>
      <c r="CS20" s="33">
        <f t="shared" si="30"/>
        <v>0</v>
      </c>
      <c r="CT20" s="47"/>
      <c r="CU20" s="38">
        <v>0</v>
      </c>
      <c r="CV20" s="33">
        <f t="shared" si="31"/>
        <v>0</v>
      </c>
      <c r="CW20" s="47"/>
      <c r="CX20" s="42">
        <v>0</v>
      </c>
      <c r="CY20" s="33">
        <f t="shared" si="32"/>
        <v>0</v>
      </c>
      <c r="CZ20" s="47"/>
      <c r="DA20" s="42">
        <v>0</v>
      </c>
      <c r="DB20" s="33">
        <f t="shared" si="33"/>
        <v>0</v>
      </c>
      <c r="DC20" s="47"/>
      <c r="DD20" s="47">
        <v>0</v>
      </c>
      <c r="DE20" s="33">
        <f t="shared" si="34"/>
        <v>0</v>
      </c>
      <c r="DF20" s="47"/>
      <c r="DG20" s="47"/>
      <c r="DH20" s="12">
        <f t="shared" si="65"/>
        <v>3979.5</v>
      </c>
      <c r="DI20" s="33">
        <f t="shared" si="35"/>
        <v>331.625</v>
      </c>
      <c r="DJ20" s="12">
        <f t="shared" si="36"/>
        <v>0</v>
      </c>
      <c r="DK20" s="42">
        <v>0</v>
      </c>
      <c r="DL20" s="33">
        <f t="shared" si="37"/>
        <v>0</v>
      </c>
      <c r="DM20" s="47"/>
      <c r="DN20" s="47">
        <v>0</v>
      </c>
      <c r="DO20" s="33">
        <f t="shared" si="38"/>
        <v>0</v>
      </c>
      <c r="DP20" s="47"/>
      <c r="DQ20" s="42">
        <v>0</v>
      </c>
      <c r="DR20" s="33">
        <f t="shared" si="39"/>
        <v>0</v>
      </c>
      <c r="DS20" s="47">
        <v>0</v>
      </c>
      <c r="DT20" s="47">
        <v>0</v>
      </c>
      <c r="DU20" s="33">
        <f t="shared" si="40"/>
        <v>0</v>
      </c>
      <c r="DV20" s="47"/>
      <c r="DW20" s="42">
        <v>0</v>
      </c>
      <c r="DX20" s="33">
        <f t="shared" si="41"/>
        <v>0</v>
      </c>
      <c r="DY20" s="47">
        <v>0</v>
      </c>
      <c r="DZ20" s="47">
        <v>215</v>
      </c>
      <c r="EA20" s="33">
        <f t="shared" si="42"/>
        <v>17.916666666666668</v>
      </c>
      <c r="EB20" s="47"/>
      <c r="EC20" s="47"/>
      <c r="ED20" s="12">
        <f t="shared" si="66"/>
        <v>215</v>
      </c>
      <c r="EE20" s="33">
        <f t="shared" si="43"/>
        <v>17.916666666666668</v>
      </c>
      <c r="EF20" s="12"/>
    </row>
    <row r="21" spans="1:144" s="14" customFormat="1" ht="20.25" customHeight="1">
      <c r="A21" s="21">
        <v>12</v>
      </c>
      <c r="B21" s="37" t="s">
        <v>67</v>
      </c>
      <c r="C21" s="38">
        <v>230.5</v>
      </c>
      <c r="D21" s="38">
        <f t="shared" si="44"/>
        <v>1980.5</v>
      </c>
      <c r="E21" s="38">
        <v>1750</v>
      </c>
      <c r="F21" s="25">
        <f t="shared" si="0"/>
        <v>11135.8</v>
      </c>
      <c r="G21" s="33">
        <f t="shared" si="45"/>
        <v>927.98333333333323</v>
      </c>
      <c r="H21" s="12">
        <f t="shared" si="1"/>
        <v>0</v>
      </c>
      <c r="I21" s="12">
        <f t="shared" si="46"/>
        <v>0</v>
      </c>
      <c r="J21" s="12">
        <f t="shared" si="47"/>
        <v>0</v>
      </c>
      <c r="K21" s="12">
        <f t="shared" si="2"/>
        <v>4389.2</v>
      </c>
      <c r="L21" s="33">
        <f t="shared" si="3"/>
        <v>365.76666666666665</v>
      </c>
      <c r="M21" s="12">
        <f t="shared" si="48"/>
        <v>0</v>
      </c>
      <c r="N21" s="12">
        <f t="shared" si="49"/>
        <v>0</v>
      </c>
      <c r="O21" s="12">
        <f t="shared" si="50"/>
        <v>0</v>
      </c>
      <c r="P21" s="12">
        <f t="shared" si="4"/>
        <v>2039.1999999999998</v>
      </c>
      <c r="Q21" s="33">
        <f t="shared" si="5"/>
        <v>169.93333333333331</v>
      </c>
      <c r="R21" s="12">
        <f t="shared" si="6"/>
        <v>0</v>
      </c>
      <c r="S21" s="12">
        <f t="shared" si="51"/>
        <v>0</v>
      </c>
      <c r="T21" s="11">
        <f t="shared" si="52"/>
        <v>0</v>
      </c>
      <c r="U21" s="47">
        <v>11.6</v>
      </c>
      <c r="V21" s="33">
        <f t="shared" si="7"/>
        <v>0.96666666666666667</v>
      </c>
      <c r="W21" s="47"/>
      <c r="X21" s="12">
        <f t="shared" si="53"/>
        <v>0</v>
      </c>
      <c r="Y21" s="11">
        <f t="shared" si="54"/>
        <v>0</v>
      </c>
      <c r="Z21" s="47">
        <v>700</v>
      </c>
      <c r="AA21" s="33">
        <f t="shared" si="8"/>
        <v>58.333333333333336</v>
      </c>
      <c r="AB21" s="47"/>
      <c r="AC21" s="12">
        <f t="shared" si="55"/>
        <v>0</v>
      </c>
      <c r="AD21" s="11">
        <f t="shared" si="56"/>
        <v>0</v>
      </c>
      <c r="AE21" s="47">
        <v>2027.6</v>
      </c>
      <c r="AF21" s="33">
        <f t="shared" si="9"/>
        <v>168.96666666666667</v>
      </c>
      <c r="AG21" s="47"/>
      <c r="AH21" s="12">
        <f t="shared" si="57"/>
        <v>0</v>
      </c>
      <c r="AI21" s="11">
        <f t="shared" si="58"/>
        <v>0</v>
      </c>
      <c r="AJ21" s="47">
        <v>0</v>
      </c>
      <c r="AK21" s="33">
        <f t="shared" si="10"/>
        <v>0</v>
      </c>
      <c r="AL21" s="47"/>
      <c r="AM21" s="12" t="e">
        <f t="shared" si="59"/>
        <v>#DIV/0!</v>
      </c>
      <c r="AN21" s="11" t="e">
        <f t="shared" si="60"/>
        <v>#DIV/0!</v>
      </c>
      <c r="AO21" s="47"/>
      <c r="AP21" s="33">
        <f t="shared" si="11"/>
        <v>0</v>
      </c>
      <c r="AQ21" s="47"/>
      <c r="AR21" s="12" t="e">
        <f t="shared" si="61"/>
        <v>#DIV/0!</v>
      </c>
      <c r="AS21" s="11" t="e">
        <f t="shared" si="62"/>
        <v>#DIV/0!</v>
      </c>
      <c r="AT21" s="38">
        <v>0</v>
      </c>
      <c r="AU21" s="33">
        <f t="shared" si="12"/>
        <v>0</v>
      </c>
      <c r="AV21" s="47">
        <v>0</v>
      </c>
      <c r="AW21" s="38">
        <v>0</v>
      </c>
      <c r="AX21" s="33">
        <f t="shared" si="13"/>
        <v>0</v>
      </c>
      <c r="AY21" s="47"/>
      <c r="AZ21" s="48">
        <v>6746.6</v>
      </c>
      <c r="BA21" s="33">
        <f t="shared" si="14"/>
        <v>562.2166666666667</v>
      </c>
      <c r="BB21" s="47"/>
      <c r="BC21" s="38">
        <v>0</v>
      </c>
      <c r="BD21" s="33">
        <f t="shared" si="15"/>
        <v>0</v>
      </c>
      <c r="BE21" s="13"/>
      <c r="BF21" s="42">
        <v>0</v>
      </c>
      <c r="BG21" s="33">
        <f t="shared" si="16"/>
        <v>0</v>
      </c>
      <c r="BH21" s="47"/>
      <c r="BI21" s="38">
        <v>0</v>
      </c>
      <c r="BJ21" s="33">
        <f t="shared" si="17"/>
        <v>0</v>
      </c>
      <c r="BK21" s="47">
        <v>0</v>
      </c>
      <c r="BL21" s="38">
        <v>0</v>
      </c>
      <c r="BM21" s="33">
        <f t="shared" si="18"/>
        <v>0</v>
      </c>
      <c r="BN21" s="47">
        <v>0</v>
      </c>
      <c r="BO21" s="12">
        <f t="shared" si="19"/>
        <v>1650</v>
      </c>
      <c r="BP21" s="33">
        <f t="shared" si="20"/>
        <v>137.5</v>
      </c>
      <c r="BQ21" s="12">
        <f t="shared" si="21"/>
        <v>0</v>
      </c>
      <c r="BR21" s="12">
        <f t="shared" si="63"/>
        <v>0</v>
      </c>
      <c r="BS21" s="11">
        <f t="shared" si="64"/>
        <v>0</v>
      </c>
      <c r="BT21" s="47">
        <v>0</v>
      </c>
      <c r="BU21" s="33">
        <f t="shared" si="22"/>
        <v>0</v>
      </c>
      <c r="BV21" s="47"/>
      <c r="BW21" s="47">
        <v>1650</v>
      </c>
      <c r="BX21" s="33">
        <f t="shared" si="23"/>
        <v>137.5</v>
      </c>
      <c r="BY21" s="47"/>
      <c r="BZ21" s="42">
        <v>0</v>
      </c>
      <c r="CA21" s="33">
        <f t="shared" si="24"/>
        <v>0</v>
      </c>
      <c r="CB21" s="47"/>
      <c r="CC21" s="47">
        <v>0</v>
      </c>
      <c r="CD21" s="33">
        <f t="shared" si="25"/>
        <v>0</v>
      </c>
      <c r="CE21" s="47"/>
      <c r="CF21" s="11"/>
      <c r="CG21" s="33">
        <f t="shared" si="26"/>
        <v>0</v>
      </c>
      <c r="CH21" s="47">
        <v>0</v>
      </c>
      <c r="CI21" s="42">
        <v>0</v>
      </c>
      <c r="CJ21" s="33">
        <f t="shared" si="27"/>
        <v>0</v>
      </c>
      <c r="CK21" s="47"/>
      <c r="CL21" s="38">
        <v>0</v>
      </c>
      <c r="CM21" s="33">
        <f t="shared" si="28"/>
        <v>0</v>
      </c>
      <c r="CN21" s="47"/>
      <c r="CO21" s="47">
        <v>0</v>
      </c>
      <c r="CP21" s="33">
        <f t="shared" si="29"/>
        <v>0</v>
      </c>
      <c r="CQ21" s="47"/>
      <c r="CR21" s="47">
        <v>0</v>
      </c>
      <c r="CS21" s="33">
        <f t="shared" si="30"/>
        <v>0</v>
      </c>
      <c r="CT21" s="47"/>
      <c r="CU21" s="38">
        <v>0</v>
      </c>
      <c r="CV21" s="33">
        <f t="shared" si="31"/>
        <v>0</v>
      </c>
      <c r="CW21" s="47"/>
      <c r="CX21" s="42">
        <v>0</v>
      </c>
      <c r="CY21" s="33">
        <f t="shared" si="32"/>
        <v>0</v>
      </c>
      <c r="CZ21" s="47"/>
      <c r="DA21" s="42">
        <v>0</v>
      </c>
      <c r="DB21" s="33">
        <f t="shared" si="33"/>
        <v>0</v>
      </c>
      <c r="DC21" s="47"/>
      <c r="DD21" s="47">
        <v>0</v>
      </c>
      <c r="DE21" s="33">
        <f t="shared" si="34"/>
        <v>0</v>
      </c>
      <c r="DF21" s="47"/>
      <c r="DG21" s="47"/>
      <c r="DH21" s="12">
        <f t="shared" si="65"/>
        <v>11135.8</v>
      </c>
      <c r="DI21" s="33">
        <f t="shared" si="35"/>
        <v>927.98333333333323</v>
      </c>
      <c r="DJ21" s="12">
        <f t="shared" si="36"/>
        <v>0</v>
      </c>
      <c r="DK21" s="42">
        <v>0</v>
      </c>
      <c r="DL21" s="33">
        <f t="shared" si="37"/>
        <v>0</v>
      </c>
      <c r="DM21" s="47"/>
      <c r="DN21" s="47">
        <v>0</v>
      </c>
      <c r="DO21" s="33">
        <f t="shared" si="38"/>
        <v>0</v>
      </c>
      <c r="DP21" s="47"/>
      <c r="DQ21" s="42">
        <v>0</v>
      </c>
      <c r="DR21" s="33">
        <f t="shared" si="39"/>
        <v>0</v>
      </c>
      <c r="DS21" s="47">
        <v>0</v>
      </c>
      <c r="DT21" s="47">
        <v>0</v>
      </c>
      <c r="DU21" s="33">
        <f t="shared" si="40"/>
        <v>0</v>
      </c>
      <c r="DV21" s="47"/>
      <c r="DW21" s="42">
        <v>0</v>
      </c>
      <c r="DX21" s="33">
        <f t="shared" si="41"/>
        <v>0</v>
      </c>
      <c r="DY21" s="47">
        <v>0</v>
      </c>
      <c r="DZ21" s="47">
        <v>460</v>
      </c>
      <c r="EA21" s="33">
        <f t="shared" si="42"/>
        <v>38.333333333333336</v>
      </c>
      <c r="EB21" s="47"/>
      <c r="EC21" s="47"/>
      <c r="ED21" s="12">
        <f t="shared" si="66"/>
        <v>460</v>
      </c>
      <c r="EE21" s="33">
        <f t="shared" si="43"/>
        <v>38.333333333333336</v>
      </c>
      <c r="EF21" s="12"/>
    </row>
    <row r="22" spans="1:144" s="15" customFormat="1" ht="20.25" customHeight="1">
      <c r="A22" s="21">
        <v>13</v>
      </c>
      <c r="B22" s="37" t="s">
        <v>68</v>
      </c>
      <c r="C22" s="38">
        <v>9267.5</v>
      </c>
      <c r="D22" s="38">
        <f t="shared" si="44"/>
        <v>20742.3</v>
      </c>
      <c r="E22" s="38">
        <v>11474.8</v>
      </c>
      <c r="F22" s="25">
        <f t="shared" si="0"/>
        <v>161551.10100000002</v>
      </c>
      <c r="G22" s="33">
        <f t="shared" si="45"/>
        <v>13462.591750000001</v>
      </c>
      <c r="H22" s="12">
        <f t="shared" si="1"/>
        <v>0</v>
      </c>
      <c r="I22" s="12">
        <f t="shared" si="46"/>
        <v>0</v>
      </c>
      <c r="J22" s="12">
        <f t="shared" si="47"/>
        <v>0</v>
      </c>
      <c r="K22" s="12">
        <f t="shared" si="2"/>
        <v>65320.001000000004</v>
      </c>
      <c r="L22" s="33">
        <f t="shared" si="3"/>
        <v>5443.3334166666673</v>
      </c>
      <c r="M22" s="12">
        <f t="shared" si="48"/>
        <v>0</v>
      </c>
      <c r="N22" s="12">
        <f t="shared" si="49"/>
        <v>0</v>
      </c>
      <c r="O22" s="12">
        <f t="shared" si="50"/>
        <v>0</v>
      </c>
      <c r="P22" s="12">
        <f t="shared" si="4"/>
        <v>23170</v>
      </c>
      <c r="Q22" s="33">
        <f t="shared" si="5"/>
        <v>1930.8333333333333</v>
      </c>
      <c r="R22" s="12">
        <f t="shared" si="6"/>
        <v>0</v>
      </c>
      <c r="S22" s="12">
        <f t="shared" si="51"/>
        <v>0</v>
      </c>
      <c r="T22" s="11">
        <f t="shared" si="52"/>
        <v>0</v>
      </c>
      <c r="U22" s="47">
        <v>6170</v>
      </c>
      <c r="V22" s="33">
        <f t="shared" si="7"/>
        <v>514.16666666666663</v>
      </c>
      <c r="W22" s="47"/>
      <c r="X22" s="12">
        <f t="shared" si="53"/>
        <v>0</v>
      </c>
      <c r="Y22" s="11">
        <f t="shared" si="54"/>
        <v>0</v>
      </c>
      <c r="Z22" s="47">
        <v>13500.001</v>
      </c>
      <c r="AA22" s="33">
        <f t="shared" si="8"/>
        <v>1125.0000833333334</v>
      </c>
      <c r="AB22" s="47"/>
      <c r="AC22" s="12">
        <f t="shared" si="55"/>
        <v>0</v>
      </c>
      <c r="AD22" s="11">
        <f t="shared" si="56"/>
        <v>0</v>
      </c>
      <c r="AE22" s="47">
        <v>17000</v>
      </c>
      <c r="AF22" s="33">
        <f t="shared" si="9"/>
        <v>1416.6666666666667</v>
      </c>
      <c r="AG22" s="47"/>
      <c r="AH22" s="12">
        <f t="shared" si="57"/>
        <v>0</v>
      </c>
      <c r="AI22" s="11">
        <f t="shared" si="58"/>
        <v>0</v>
      </c>
      <c r="AJ22" s="47">
        <v>1470</v>
      </c>
      <c r="AK22" s="33">
        <f t="shared" si="10"/>
        <v>122.5</v>
      </c>
      <c r="AL22" s="47"/>
      <c r="AM22" s="12">
        <f t="shared" si="59"/>
        <v>0</v>
      </c>
      <c r="AN22" s="11">
        <f t="shared" si="60"/>
        <v>0</v>
      </c>
      <c r="AO22" s="47"/>
      <c r="AP22" s="33">
        <f t="shared" si="11"/>
        <v>0</v>
      </c>
      <c r="AQ22" s="47"/>
      <c r="AR22" s="12" t="e">
        <f t="shared" si="61"/>
        <v>#DIV/0!</v>
      </c>
      <c r="AS22" s="11" t="e">
        <f t="shared" si="62"/>
        <v>#DIV/0!</v>
      </c>
      <c r="AT22" s="38">
        <v>0</v>
      </c>
      <c r="AU22" s="33">
        <f t="shared" si="12"/>
        <v>0</v>
      </c>
      <c r="AV22" s="47">
        <v>0</v>
      </c>
      <c r="AW22" s="38">
        <v>0</v>
      </c>
      <c r="AX22" s="33">
        <f t="shared" si="13"/>
        <v>0</v>
      </c>
      <c r="AY22" s="47"/>
      <c r="AZ22" s="48">
        <v>58775.8</v>
      </c>
      <c r="BA22" s="33">
        <f t="shared" si="14"/>
        <v>4897.9833333333336</v>
      </c>
      <c r="BB22" s="47"/>
      <c r="BC22" s="38">
        <v>0</v>
      </c>
      <c r="BD22" s="33">
        <f t="shared" si="15"/>
        <v>0</v>
      </c>
      <c r="BE22" s="13"/>
      <c r="BF22" s="42">
        <v>0</v>
      </c>
      <c r="BG22" s="33">
        <f t="shared" si="16"/>
        <v>0</v>
      </c>
      <c r="BH22" s="47"/>
      <c r="BI22" s="38">
        <v>0</v>
      </c>
      <c r="BJ22" s="33">
        <f t="shared" si="17"/>
        <v>0</v>
      </c>
      <c r="BK22" s="47">
        <v>0</v>
      </c>
      <c r="BL22" s="38">
        <v>0</v>
      </c>
      <c r="BM22" s="33">
        <f t="shared" si="18"/>
        <v>0</v>
      </c>
      <c r="BN22" s="47">
        <v>0</v>
      </c>
      <c r="BO22" s="12">
        <f t="shared" si="19"/>
        <v>400</v>
      </c>
      <c r="BP22" s="33">
        <f t="shared" si="20"/>
        <v>33.333333333333336</v>
      </c>
      <c r="BQ22" s="12">
        <f t="shared" si="21"/>
        <v>0</v>
      </c>
      <c r="BR22" s="12">
        <f t="shared" si="63"/>
        <v>0</v>
      </c>
      <c r="BS22" s="11">
        <f t="shared" si="64"/>
        <v>0</v>
      </c>
      <c r="BT22" s="47">
        <v>400</v>
      </c>
      <c r="BU22" s="33">
        <f t="shared" si="22"/>
        <v>33.333333333333336</v>
      </c>
      <c r="BV22" s="47"/>
      <c r="BW22" s="47">
        <v>0</v>
      </c>
      <c r="BX22" s="33">
        <f t="shared" si="23"/>
        <v>0</v>
      </c>
      <c r="BY22" s="47"/>
      <c r="BZ22" s="42">
        <v>0</v>
      </c>
      <c r="CA22" s="33">
        <f t="shared" si="24"/>
        <v>0</v>
      </c>
      <c r="CB22" s="47"/>
      <c r="CC22" s="47">
        <v>0</v>
      </c>
      <c r="CD22" s="33">
        <f t="shared" si="25"/>
        <v>0</v>
      </c>
      <c r="CE22" s="47"/>
      <c r="CF22" s="11"/>
      <c r="CG22" s="33">
        <f t="shared" si="26"/>
        <v>0</v>
      </c>
      <c r="CH22" s="47">
        <v>0</v>
      </c>
      <c r="CI22" s="42">
        <v>0</v>
      </c>
      <c r="CJ22" s="33">
        <f t="shared" si="27"/>
        <v>0</v>
      </c>
      <c r="CK22" s="47"/>
      <c r="CL22" s="38">
        <v>0</v>
      </c>
      <c r="CM22" s="33">
        <f t="shared" si="28"/>
        <v>0</v>
      </c>
      <c r="CN22" s="47"/>
      <c r="CO22" s="47">
        <v>22580</v>
      </c>
      <c r="CP22" s="33">
        <f t="shared" si="29"/>
        <v>1881.6666666666667</v>
      </c>
      <c r="CQ22" s="47"/>
      <c r="CR22" s="47">
        <v>6000</v>
      </c>
      <c r="CS22" s="33">
        <f t="shared" si="30"/>
        <v>500</v>
      </c>
      <c r="CT22" s="47"/>
      <c r="CU22" s="38">
        <v>4000</v>
      </c>
      <c r="CV22" s="33">
        <f t="shared" si="31"/>
        <v>333.33333333333331</v>
      </c>
      <c r="CW22" s="47"/>
      <c r="CX22" s="42">
        <v>0</v>
      </c>
      <c r="CY22" s="33">
        <f t="shared" si="32"/>
        <v>0</v>
      </c>
      <c r="CZ22" s="47"/>
      <c r="DA22" s="42">
        <v>0</v>
      </c>
      <c r="DB22" s="33">
        <f t="shared" si="33"/>
        <v>0</v>
      </c>
      <c r="DC22" s="47"/>
      <c r="DD22" s="47">
        <v>200</v>
      </c>
      <c r="DE22" s="33">
        <f t="shared" si="34"/>
        <v>16.666666666666668</v>
      </c>
      <c r="DF22" s="47"/>
      <c r="DG22" s="47"/>
      <c r="DH22" s="12">
        <f t="shared" si="65"/>
        <v>124095.80100000001</v>
      </c>
      <c r="DI22" s="33">
        <f t="shared" si="35"/>
        <v>10341.31675</v>
      </c>
      <c r="DJ22" s="12">
        <f t="shared" si="36"/>
        <v>0</v>
      </c>
      <c r="DK22" s="42">
        <v>0</v>
      </c>
      <c r="DL22" s="33">
        <f t="shared" si="37"/>
        <v>0</v>
      </c>
      <c r="DM22" s="47"/>
      <c r="DN22" s="47">
        <v>37455.300000000003</v>
      </c>
      <c r="DO22" s="33">
        <f t="shared" si="38"/>
        <v>3121.2750000000001</v>
      </c>
      <c r="DP22" s="47"/>
      <c r="DQ22" s="42">
        <v>0</v>
      </c>
      <c r="DR22" s="33">
        <f t="shared" si="39"/>
        <v>0</v>
      </c>
      <c r="DS22" s="47">
        <v>0</v>
      </c>
      <c r="DT22" s="47">
        <v>0</v>
      </c>
      <c r="DU22" s="33">
        <f t="shared" si="40"/>
        <v>0</v>
      </c>
      <c r="DV22" s="47"/>
      <c r="DW22" s="42">
        <v>0</v>
      </c>
      <c r="DX22" s="33">
        <f t="shared" si="41"/>
        <v>0</v>
      </c>
      <c r="DY22" s="47">
        <v>0</v>
      </c>
      <c r="DZ22" s="47">
        <v>4210</v>
      </c>
      <c r="EA22" s="33">
        <f t="shared" si="42"/>
        <v>350.83333333333331</v>
      </c>
      <c r="EB22" s="47"/>
      <c r="EC22" s="47"/>
      <c r="ED22" s="12">
        <f t="shared" si="66"/>
        <v>41665.300000000003</v>
      </c>
      <c r="EE22" s="33">
        <f t="shared" si="43"/>
        <v>3472.1083333333336</v>
      </c>
      <c r="EF22" s="12"/>
      <c r="EI22" s="14"/>
      <c r="EK22" s="14"/>
      <c r="EL22" s="14"/>
      <c r="EN22" s="14"/>
    </row>
    <row r="23" spans="1:144" s="15" customFormat="1" ht="20.25" customHeight="1">
      <c r="A23" s="21">
        <v>14</v>
      </c>
      <c r="B23" s="37" t="s">
        <v>69</v>
      </c>
      <c r="C23" s="38">
        <v>22105.1</v>
      </c>
      <c r="D23" s="38">
        <f t="shared" si="44"/>
        <v>43849.899999999994</v>
      </c>
      <c r="E23" s="38">
        <v>21744.799999999999</v>
      </c>
      <c r="F23" s="25">
        <f t="shared" si="0"/>
        <v>86986.2</v>
      </c>
      <c r="G23" s="33">
        <f t="shared" si="45"/>
        <v>7248.8499999999995</v>
      </c>
      <c r="H23" s="12">
        <f t="shared" si="1"/>
        <v>0</v>
      </c>
      <c r="I23" s="12">
        <f t="shared" si="46"/>
        <v>0</v>
      </c>
      <c r="J23" s="12">
        <f t="shared" si="47"/>
        <v>0</v>
      </c>
      <c r="K23" s="12">
        <f t="shared" si="2"/>
        <v>25810</v>
      </c>
      <c r="L23" s="33">
        <f t="shared" si="3"/>
        <v>2150.8333333333335</v>
      </c>
      <c r="M23" s="12">
        <f t="shared" si="48"/>
        <v>0</v>
      </c>
      <c r="N23" s="12">
        <f t="shared" si="49"/>
        <v>0</v>
      </c>
      <c r="O23" s="12">
        <f t="shared" si="50"/>
        <v>0</v>
      </c>
      <c r="P23" s="12">
        <f t="shared" si="4"/>
        <v>8950</v>
      </c>
      <c r="Q23" s="33">
        <f t="shared" si="5"/>
        <v>745.83333333333337</v>
      </c>
      <c r="R23" s="12">
        <f t="shared" si="6"/>
        <v>0</v>
      </c>
      <c r="S23" s="12">
        <f t="shared" si="51"/>
        <v>0</v>
      </c>
      <c r="T23" s="11">
        <f t="shared" si="52"/>
        <v>0</v>
      </c>
      <c r="U23" s="47">
        <v>950</v>
      </c>
      <c r="V23" s="33">
        <f t="shared" si="7"/>
        <v>79.166666666666671</v>
      </c>
      <c r="W23" s="47"/>
      <c r="X23" s="12">
        <f t="shared" si="53"/>
        <v>0</v>
      </c>
      <c r="Y23" s="11">
        <f t="shared" si="54"/>
        <v>0</v>
      </c>
      <c r="Z23" s="47">
        <v>10800</v>
      </c>
      <c r="AA23" s="33">
        <f t="shared" si="8"/>
        <v>900</v>
      </c>
      <c r="AB23" s="47"/>
      <c r="AC23" s="12">
        <f t="shared" si="55"/>
        <v>0</v>
      </c>
      <c r="AD23" s="11">
        <f t="shared" si="56"/>
        <v>0</v>
      </c>
      <c r="AE23" s="47">
        <v>8000</v>
      </c>
      <c r="AF23" s="33">
        <f t="shared" si="9"/>
        <v>666.66666666666663</v>
      </c>
      <c r="AG23" s="47"/>
      <c r="AH23" s="12">
        <f t="shared" si="57"/>
        <v>0</v>
      </c>
      <c r="AI23" s="11">
        <f t="shared" si="58"/>
        <v>0</v>
      </c>
      <c r="AJ23" s="47">
        <v>460</v>
      </c>
      <c r="AK23" s="33">
        <f t="shared" si="10"/>
        <v>38.333333333333336</v>
      </c>
      <c r="AL23" s="47"/>
      <c r="AM23" s="12">
        <f t="shared" si="59"/>
        <v>0</v>
      </c>
      <c r="AN23" s="11">
        <f t="shared" si="60"/>
        <v>0</v>
      </c>
      <c r="AO23" s="47"/>
      <c r="AP23" s="33">
        <f t="shared" si="11"/>
        <v>0</v>
      </c>
      <c r="AQ23" s="47"/>
      <c r="AR23" s="12" t="e">
        <f t="shared" si="61"/>
        <v>#DIV/0!</v>
      </c>
      <c r="AS23" s="11" t="e">
        <f t="shared" si="62"/>
        <v>#DIV/0!</v>
      </c>
      <c r="AT23" s="38">
        <v>0</v>
      </c>
      <c r="AU23" s="33">
        <f t="shared" si="12"/>
        <v>0</v>
      </c>
      <c r="AV23" s="47">
        <v>0</v>
      </c>
      <c r="AW23" s="38">
        <v>0</v>
      </c>
      <c r="AX23" s="33">
        <f t="shared" si="13"/>
        <v>0</v>
      </c>
      <c r="AY23" s="47"/>
      <c r="AZ23" s="48">
        <v>54423.3</v>
      </c>
      <c r="BA23" s="33">
        <f t="shared" si="14"/>
        <v>4535.2750000000005</v>
      </c>
      <c r="BB23" s="47"/>
      <c r="BC23" s="38">
        <v>0</v>
      </c>
      <c r="BD23" s="33">
        <f t="shared" si="15"/>
        <v>0</v>
      </c>
      <c r="BE23" s="13"/>
      <c r="BF23" s="42">
        <v>1166.9000000000001</v>
      </c>
      <c r="BG23" s="33">
        <f t="shared" si="16"/>
        <v>97.241666666666674</v>
      </c>
      <c r="BH23" s="47"/>
      <c r="BI23" s="38">
        <v>0</v>
      </c>
      <c r="BJ23" s="33">
        <f t="shared" si="17"/>
        <v>0</v>
      </c>
      <c r="BK23" s="47">
        <v>0</v>
      </c>
      <c r="BL23" s="38">
        <v>0</v>
      </c>
      <c r="BM23" s="33">
        <f t="shared" si="18"/>
        <v>0</v>
      </c>
      <c r="BN23" s="47">
        <v>0</v>
      </c>
      <c r="BO23" s="12">
        <f t="shared" si="19"/>
        <v>1200</v>
      </c>
      <c r="BP23" s="33">
        <f t="shared" si="20"/>
        <v>100</v>
      </c>
      <c r="BQ23" s="12">
        <f t="shared" si="21"/>
        <v>0</v>
      </c>
      <c r="BR23" s="12">
        <f t="shared" si="63"/>
        <v>0</v>
      </c>
      <c r="BS23" s="11">
        <f t="shared" si="64"/>
        <v>0</v>
      </c>
      <c r="BT23" s="47">
        <v>1200</v>
      </c>
      <c r="BU23" s="33">
        <f t="shared" si="22"/>
        <v>100</v>
      </c>
      <c r="BV23" s="47"/>
      <c r="BW23" s="47">
        <v>0</v>
      </c>
      <c r="BX23" s="33">
        <f t="shared" si="23"/>
        <v>0</v>
      </c>
      <c r="BY23" s="47"/>
      <c r="BZ23" s="42">
        <v>0</v>
      </c>
      <c r="CA23" s="33">
        <f t="shared" si="24"/>
        <v>0</v>
      </c>
      <c r="CB23" s="47"/>
      <c r="CC23" s="47">
        <v>0</v>
      </c>
      <c r="CD23" s="33">
        <f t="shared" si="25"/>
        <v>0</v>
      </c>
      <c r="CE23" s="47"/>
      <c r="CF23" s="11"/>
      <c r="CG23" s="33">
        <f t="shared" si="26"/>
        <v>0</v>
      </c>
      <c r="CH23" s="47">
        <v>0</v>
      </c>
      <c r="CI23" s="42">
        <v>0</v>
      </c>
      <c r="CJ23" s="33">
        <f t="shared" si="27"/>
        <v>0</v>
      </c>
      <c r="CK23" s="47"/>
      <c r="CL23" s="38">
        <v>0</v>
      </c>
      <c r="CM23" s="33">
        <f t="shared" si="28"/>
        <v>0</v>
      </c>
      <c r="CN23" s="47"/>
      <c r="CO23" s="47">
        <v>4400</v>
      </c>
      <c r="CP23" s="33">
        <f t="shared" si="29"/>
        <v>366.66666666666669</v>
      </c>
      <c r="CQ23" s="47"/>
      <c r="CR23" s="47">
        <v>1640</v>
      </c>
      <c r="CS23" s="33">
        <f t="shared" si="30"/>
        <v>136.66666666666666</v>
      </c>
      <c r="CT23" s="47"/>
      <c r="CU23" s="38">
        <v>0</v>
      </c>
      <c r="CV23" s="33">
        <f t="shared" si="31"/>
        <v>0</v>
      </c>
      <c r="CW23" s="47"/>
      <c r="CX23" s="42">
        <v>0</v>
      </c>
      <c r="CY23" s="33">
        <f t="shared" si="32"/>
        <v>0</v>
      </c>
      <c r="CZ23" s="47"/>
      <c r="DA23" s="42">
        <v>0</v>
      </c>
      <c r="DB23" s="33">
        <f t="shared" si="33"/>
        <v>0</v>
      </c>
      <c r="DC23" s="47"/>
      <c r="DD23" s="47">
        <v>0</v>
      </c>
      <c r="DE23" s="33">
        <f t="shared" si="34"/>
        <v>0</v>
      </c>
      <c r="DF23" s="47"/>
      <c r="DG23" s="47"/>
      <c r="DH23" s="12">
        <f t="shared" si="65"/>
        <v>81400.2</v>
      </c>
      <c r="DI23" s="33">
        <f t="shared" si="35"/>
        <v>6783.3499999999995</v>
      </c>
      <c r="DJ23" s="12">
        <f t="shared" si="36"/>
        <v>0</v>
      </c>
      <c r="DK23" s="42">
        <v>0</v>
      </c>
      <c r="DL23" s="33">
        <f t="shared" si="37"/>
        <v>0</v>
      </c>
      <c r="DM23" s="47"/>
      <c r="DN23" s="47">
        <v>5586</v>
      </c>
      <c r="DO23" s="33">
        <f t="shared" si="38"/>
        <v>465.5</v>
      </c>
      <c r="DP23" s="47"/>
      <c r="DQ23" s="42">
        <v>0</v>
      </c>
      <c r="DR23" s="33">
        <f t="shared" si="39"/>
        <v>0</v>
      </c>
      <c r="DS23" s="47">
        <v>0</v>
      </c>
      <c r="DT23" s="47">
        <v>0</v>
      </c>
      <c r="DU23" s="33">
        <f t="shared" si="40"/>
        <v>0</v>
      </c>
      <c r="DV23" s="47"/>
      <c r="DW23" s="42">
        <v>0</v>
      </c>
      <c r="DX23" s="33">
        <f t="shared" si="41"/>
        <v>0</v>
      </c>
      <c r="DY23" s="47">
        <v>0</v>
      </c>
      <c r="DZ23" s="47">
        <v>4140.8</v>
      </c>
      <c r="EA23" s="33">
        <f t="shared" si="42"/>
        <v>345.06666666666666</v>
      </c>
      <c r="EB23" s="47"/>
      <c r="EC23" s="47"/>
      <c r="ED23" s="12">
        <f t="shared" si="66"/>
        <v>9726.7999999999993</v>
      </c>
      <c r="EE23" s="33">
        <f t="shared" si="43"/>
        <v>810.56666666666661</v>
      </c>
      <c r="EF23" s="12"/>
      <c r="EI23" s="14"/>
      <c r="EK23" s="14"/>
      <c r="EL23" s="14"/>
      <c r="EN23" s="14"/>
    </row>
    <row r="24" spans="1:144" s="15" customFormat="1" ht="20.25" customHeight="1">
      <c r="A24" s="21">
        <v>15</v>
      </c>
      <c r="B24" s="72" t="s">
        <v>70</v>
      </c>
      <c r="C24" s="38">
        <v>249.4</v>
      </c>
      <c r="D24" s="38">
        <f t="shared" si="44"/>
        <v>1386.2</v>
      </c>
      <c r="E24" s="38">
        <v>1136.8</v>
      </c>
      <c r="F24" s="25">
        <f t="shared" si="0"/>
        <v>15394.3</v>
      </c>
      <c r="G24" s="33">
        <f t="shared" si="45"/>
        <v>1282.8583333333333</v>
      </c>
      <c r="H24" s="12">
        <f t="shared" si="1"/>
        <v>0</v>
      </c>
      <c r="I24" s="12">
        <f t="shared" si="46"/>
        <v>0</v>
      </c>
      <c r="J24" s="12">
        <f t="shared" si="47"/>
        <v>0</v>
      </c>
      <c r="K24" s="12">
        <f t="shared" si="2"/>
        <v>7042.8</v>
      </c>
      <c r="L24" s="33">
        <f t="shared" si="3"/>
        <v>586.9</v>
      </c>
      <c r="M24" s="12">
        <f t="shared" si="48"/>
        <v>0</v>
      </c>
      <c r="N24" s="12">
        <f t="shared" si="49"/>
        <v>0</v>
      </c>
      <c r="O24" s="12">
        <f t="shared" si="50"/>
        <v>0</v>
      </c>
      <c r="P24" s="12">
        <f t="shared" si="4"/>
        <v>4300.1000000000004</v>
      </c>
      <c r="Q24" s="33">
        <f t="shared" si="5"/>
        <v>358.3416666666667</v>
      </c>
      <c r="R24" s="12">
        <f t="shared" si="6"/>
        <v>0</v>
      </c>
      <c r="S24" s="12">
        <f t="shared" si="51"/>
        <v>0</v>
      </c>
      <c r="T24" s="11">
        <f t="shared" si="52"/>
        <v>0</v>
      </c>
      <c r="U24" s="47">
        <v>1177.5999999999999</v>
      </c>
      <c r="V24" s="33">
        <f t="shared" si="7"/>
        <v>98.133333333333326</v>
      </c>
      <c r="W24" s="47"/>
      <c r="X24" s="12">
        <f t="shared" si="53"/>
        <v>0</v>
      </c>
      <c r="Y24" s="11">
        <f t="shared" si="54"/>
        <v>0</v>
      </c>
      <c r="Z24" s="47">
        <v>1687.4</v>
      </c>
      <c r="AA24" s="33">
        <f t="shared" si="8"/>
        <v>140.61666666666667</v>
      </c>
      <c r="AB24" s="47"/>
      <c r="AC24" s="12">
        <f t="shared" si="55"/>
        <v>0</v>
      </c>
      <c r="AD24" s="11">
        <f t="shared" si="56"/>
        <v>0</v>
      </c>
      <c r="AE24" s="47">
        <v>3122.5</v>
      </c>
      <c r="AF24" s="33">
        <f t="shared" si="9"/>
        <v>260.20833333333331</v>
      </c>
      <c r="AG24" s="47"/>
      <c r="AH24" s="12">
        <f t="shared" si="57"/>
        <v>0</v>
      </c>
      <c r="AI24" s="11">
        <f t="shared" si="58"/>
        <v>0</v>
      </c>
      <c r="AJ24" s="47">
        <v>80</v>
      </c>
      <c r="AK24" s="33">
        <f t="shared" si="10"/>
        <v>6.666666666666667</v>
      </c>
      <c r="AL24" s="47"/>
      <c r="AM24" s="12">
        <f t="shared" si="59"/>
        <v>0</v>
      </c>
      <c r="AN24" s="11">
        <f t="shared" si="60"/>
        <v>0</v>
      </c>
      <c r="AO24" s="47"/>
      <c r="AP24" s="33">
        <f t="shared" si="11"/>
        <v>0</v>
      </c>
      <c r="AQ24" s="47"/>
      <c r="AR24" s="12" t="e">
        <f t="shared" si="61"/>
        <v>#DIV/0!</v>
      </c>
      <c r="AS24" s="11" t="e">
        <f t="shared" si="62"/>
        <v>#DIV/0!</v>
      </c>
      <c r="AT24" s="38">
        <v>0</v>
      </c>
      <c r="AU24" s="33">
        <f t="shared" si="12"/>
        <v>0</v>
      </c>
      <c r="AV24" s="47">
        <v>0</v>
      </c>
      <c r="AW24" s="38">
        <v>0</v>
      </c>
      <c r="AX24" s="33">
        <f t="shared" si="13"/>
        <v>0</v>
      </c>
      <c r="AY24" s="47"/>
      <c r="AZ24" s="48">
        <v>8351.5</v>
      </c>
      <c r="BA24" s="33">
        <f t="shared" si="14"/>
        <v>695.95833333333337</v>
      </c>
      <c r="BB24" s="47"/>
      <c r="BC24" s="38">
        <v>0</v>
      </c>
      <c r="BD24" s="33">
        <f t="shared" si="15"/>
        <v>0</v>
      </c>
      <c r="BE24" s="13"/>
      <c r="BF24" s="42">
        <v>0</v>
      </c>
      <c r="BG24" s="33">
        <f t="shared" si="16"/>
        <v>0</v>
      </c>
      <c r="BH24" s="47"/>
      <c r="BI24" s="38">
        <v>0</v>
      </c>
      <c r="BJ24" s="33">
        <f t="shared" si="17"/>
        <v>0</v>
      </c>
      <c r="BK24" s="47">
        <v>0</v>
      </c>
      <c r="BL24" s="38">
        <v>0</v>
      </c>
      <c r="BM24" s="33">
        <f t="shared" si="18"/>
        <v>0</v>
      </c>
      <c r="BN24" s="47">
        <v>0</v>
      </c>
      <c r="BO24" s="12">
        <f t="shared" si="19"/>
        <v>497.3</v>
      </c>
      <c r="BP24" s="33">
        <f t="shared" si="20"/>
        <v>41.44166666666667</v>
      </c>
      <c r="BQ24" s="12">
        <f t="shared" si="21"/>
        <v>0</v>
      </c>
      <c r="BR24" s="12">
        <f t="shared" si="63"/>
        <v>0</v>
      </c>
      <c r="BS24" s="11">
        <f t="shared" si="64"/>
        <v>0</v>
      </c>
      <c r="BT24" s="47">
        <v>283.5</v>
      </c>
      <c r="BU24" s="33">
        <f t="shared" si="22"/>
        <v>23.625</v>
      </c>
      <c r="BV24" s="47"/>
      <c r="BW24" s="47">
        <v>213.8</v>
      </c>
      <c r="BX24" s="33">
        <f t="shared" si="23"/>
        <v>17.816666666666666</v>
      </c>
      <c r="BY24" s="47"/>
      <c r="BZ24" s="42">
        <v>0</v>
      </c>
      <c r="CA24" s="33">
        <f t="shared" si="24"/>
        <v>0</v>
      </c>
      <c r="CB24" s="47"/>
      <c r="CC24" s="47">
        <v>0</v>
      </c>
      <c r="CD24" s="33">
        <f t="shared" si="25"/>
        <v>0</v>
      </c>
      <c r="CE24" s="47"/>
      <c r="CF24" s="11"/>
      <c r="CG24" s="33">
        <f t="shared" si="26"/>
        <v>0</v>
      </c>
      <c r="CH24" s="47">
        <v>0</v>
      </c>
      <c r="CI24" s="42">
        <v>0</v>
      </c>
      <c r="CJ24" s="33">
        <f t="shared" si="27"/>
        <v>0</v>
      </c>
      <c r="CK24" s="47"/>
      <c r="CL24" s="38">
        <v>0</v>
      </c>
      <c r="CM24" s="33">
        <f t="shared" si="28"/>
        <v>0</v>
      </c>
      <c r="CN24" s="47"/>
      <c r="CO24" s="47">
        <v>478</v>
      </c>
      <c r="CP24" s="33">
        <f t="shared" si="29"/>
        <v>39.833333333333336</v>
      </c>
      <c r="CQ24" s="47"/>
      <c r="CR24" s="47">
        <v>478</v>
      </c>
      <c r="CS24" s="33">
        <f t="shared" si="30"/>
        <v>39.833333333333336</v>
      </c>
      <c r="CT24" s="47"/>
      <c r="CU24" s="38">
        <v>0</v>
      </c>
      <c r="CV24" s="33">
        <f t="shared" si="31"/>
        <v>0</v>
      </c>
      <c r="CW24" s="47"/>
      <c r="CX24" s="42">
        <v>0</v>
      </c>
      <c r="CY24" s="33">
        <f t="shared" si="32"/>
        <v>0</v>
      </c>
      <c r="CZ24" s="47"/>
      <c r="DA24" s="42">
        <v>0</v>
      </c>
      <c r="DB24" s="33">
        <f t="shared" si="33"/>
        <v>0</v>
      </c>
      <c r="DC24" s="47"/>
      <c r="DD24" s="47">
        <v>0</v>
      </c>
      <c r="DE24" s="33">
        <f t="shared" si="34"/>
        <v>0</v>
      </c>
      <c r="DF24" s="47"/>
      <c r="DG24" s="47"/>
      <c r="DH24" s="12">
        <f t="shared" si="65"/>
        <v>15394.3</v>
      </c>
      <c r="DI24" s="33">
        <f t="shared" si="35"/>
        <v>1282.8583333333333</v>
      </c>
      <c r="DJ24" s="12">
        <f t="shared" si="36"/>
        <v>0</v>
      </c>
      <c r="DK24" s="42">
        <v>0</v>
      </c>
      <c r="DL24" s="33">
        <f t="shared" si="37"/>
        <v>0</v>
      </c>
      <c r="DM24" s="47"/>
      <c r="DN24" s="47">
        <v>0</v>
      </c>
      <c r="DO24" s="33">
        <f t="shared" si="38"/>
        <v>0</v>
      </c>
      <c r="DP24" s="47"/>
      <c r="DQ24" s="42">
        <v>0</v>
      </c>
      <c r="DR24" s="33">
        <f t="shared" si="39"/>
        <v>0</v>
      </c>
      <c r="DS24" s="47">
        <v>0</v>
      </c>
      <c r="DT24" s="47">
        <v>0</v>
      </c>
      <c r="DU24" s="33">
        <f t="shared" si="40"/>
        <v>0</v>
      </c>
      <c r="DV24" s="47"/>
      <c r="DW24" s="42">
        <v>0</v>
      </c>
      <c r="DX24" s="33">
        <f t="shared" si="41"/>
        <v>0</v>
      </c>
      <c r="DY24" s="47">
        <v>0</v>
      </c>
      <c r="DZ24" s="47">
        <v>770</v>
      </c>
      <c r="EA24" s="33">
        <f t="shared" si="42"/>
        <v>64.166666666666671</v>
      </c>
      <c r="EB24" s="47"/>
      <c r="EC24" s="47"/>
      <c r="ED24" s="12">
        <f t="shared" si="66"/>
        <v>770</v>
      </c>
      <c r="EE24" s="33">
        <f t="shared" si="43"/>
        <v>64.166666666666671</v>
      </c>
      <c r="EF24" s="12"/>
      <c r="EI24" s="14"/>
      <c r="EK24" s="14"/>
      <c r="EL24" s="14"/>
      <c r="EN24" s="14"/>
    </row>
    <row r="25" spans="1:144" s="15" customFormat="1" ht="20.25" customHeight="1">
      <c r="A25" s="21">
        <v>16</v>
      </c>
      <c r="B25" s="72" t="s">
        <v>71</v>
      </c>
      <c r="C25" s="38">
        <v>0.6</v>
      </c>
      <c r="D25" s="38"/>
      <c r="E25" s="38">
        <v>5147</v>
      </c>
      <c r="F25" s="25">
        <f t="shared" si="0"/>
        <v>24198.699999999997</v>
      </c>
      <c r="G25" s="33">
        <f t="shared" si="45"/>
        <v>2016.5583333333332</v>
      </c>
      <c r="H25" s="12">
        <f t="shared" si="1"/>
        <v>0</v>
      </c>
      <c r="I25" s="12">
        <f t="shared" si="46"/>
        <v>0</v>
      </c>
      <c r="J25" s="12">
        <f t="shared" si="47"/>
        <v>0</v>
      </c>
      <c r="K25" s="12">
        <f t="shared" si="2"/>
        <v>8840.2999999999993</v>
      </c>
      <c r="L25" s="33">
        <f t="shared" si="3"/>
        <v>736.69166666666661</v>
      </c>
      <c r="M25" s="12">
        <f t="shared" si="48"/>
        <v>0</v>
      </c>
      <c r="N25" s="12">
        <f t="shared" si="49"/>
        <v>0</v>
      </c>
      <c r="O25" s="12">
        <f t="shared" si="50"/>
        <v>0</v>
      </c>
      <c r="P25" s="12">
        <f t="shared" si="4"/>
        <v>2225.6999999999998</v>
      </c>
      <c r="Q25" s="33">
        <f t="shared" si="5"/>
        <v>185.47499999999999</v>
      </c>
      <c r="R25" s="12">
        <f t="shared" si="6"/>
        <v>0</v>
      </c>
      <c r="S25" s="12">
        <f t="shared" si="51"/>
        <v>0</v>
      </c>
      <c r="T25" s="11">
        <f t="shared" si="52"/>
        <v>0</v>
      </c>
      <c r="U25" s="47">
        <v>46.2</v>
      </c>
      <c r="V25" s="33">
        <f t="shared" si="7"/>
        <v>3.85</v>
      </c>
      <c r="W25" s="47"/>
      <c r="X25" s="12">
        <f t="shared" si="53"/>
        <v>0</v>
      </c>
      <c r="Y25" s="11">
        <f t="shared" si="54"/>
        <v>0</v>
      </c>
      <c r="Z25" s="47">
        <v>2244.6</v>
      </c>
      <c r="AA25" s="33">
        <f t="shared" si="8"/>
        <v>187.04999999999998</v>
      </c>
      <c r="AB25" s="47"/>
      <c r="AC25" s="12">
        <f t="shared" si="55"/>
        <v>0</v>
      </c>
      <c r="AD25" s="11">
        <f t="shared" si="56"/>
        <v>0</v>
      </c>
      <c r="AE25" s="47">
        <v>2179.5</v>
      </c>
      <c r="AF25" s="33">
        <f t="shared" si="9"/>
        <v>181.625</v>
      </c>
      <c r="AG25" s="47"/>
      <c r="AH25" s="12">
        <f t="shared" si="57"/>
        <v>0</v>
      </c>
      <c r="AI25" s="11">
        <f t="shared" si="58"/>
        <v>0</v>
      </c>
      <c r="AJ25" s="47">
        <v>20</v>
      </c>
      <c r="AK25" s="33">
        <f t="shared" si="10"/>
        <v>1.6666666666666667</v>
      </c>
      <c r="AL25" s="47"/>
      <c r="AM25" s="12">
        <f t="shared" si="59"/>
        <v>0</v>
      </c>
      <c r="AN25" s="11">
        <f t="shared" si="60"/>
        <v>0</v>
      </c>
      <c r="AO25" s="47"/>
      <c r="AP25" s="33">
        <f t="shared" si="11"/>
        <v>0</v>
      </c>
      <c r="AQ25" s="47"/>
      <c r="AR25" s="12" t="e">
        <f t="shared" si="61"/>
        <v>#DIV/0!</v>
      </c>
      <c r="AS25" s="11" t="e">
        <f t="shared" si="62"/>
        <v>#DIV/0!</v>
      </c>
      <c r="AT25" s="38">
        <v>0</v>
      </c>
      <c r="AU25" s="33">
        <f t="shared" si="12"/>
        <v>0</v>
      </c>
      <c r="AV25" s="47">
        <v>0</v>
      </c>
      <c r="AW25" s="38">
        <v>0</v>
      </c>
      <c r="AX25" s="33">
        <f t="shared" si="13"/>
        <v>0</v>
      </c>
      <c r="AY25" s="47"/>
      <c r="AZ25" s="48">
        <v>15358.4</v>
      </c>
      <c r="BA25" s="33">
        <f t="shared" si="14"/>
        <v>1279.8666666666666</v>
      </c>
      <c r="BB25" s="47"/>
      <c r="BC25" s="38">
        <v>0</v>
      </c>
      <c r="BD25" s="33">
        <f t="shared" si="15"/>
        <v>0</v>
      </c>
      <c r="BE25" s="13"/>
      <c r="BF25" s="42">
        <v>0</v>
      </c>
      <c r="BG25" s="33">
        <f t="shared" si="16"/>
        <v>0</v>
      </c>
      <c r="BH25" s="47"/>
      <c r="BI25" s="38">
        <v>0</v>
      </c>
      <c r="BJ25" s="33">
        <f t="shared" si="17"/>
        <v>0</v>
      </c>
      <c r="BK25" s="47">
        <v>0</v>
      </c>
      <c r="BL25" s="38">
        <v>0</v>
      </c>
      <c r="BM25" s="33">
        <f t="shared" si="18"/>
        <v>0</v>
      </c>
      <c r="BN25" s="47">
        <v>0</v>
      </c>
      <c r="BO25" s="12">
        <f t="shared" si="19"/>
        <v>700</v>
      </c>
      <c r="BP25" s="33">
        <f t="shared" si="20"/>
        <v>58.333333333333336</v>
      </c>
      <c r="BQ25" s="12">
        <f t="shared" si="21"/>
        <v>0</v>
      </c>
      <c r="BR25" s="12">
        <f t="shared" si="63"/>
        <v>0</v>
      </c>
      <c r="BS25" s="11">
        <f t="shared" si="64"/>
        <v>0</v>
      </c>
      <c r="BT25" s="47">
        <v>390</v>
      </c>
      <c r="BU25" s="33">
        <f t="shared" si="22"/>
        <v>32.5</v>
      </c>
      <c r="BV25" s="47"/>
      <c r="BW25" s="47">
        <v>110</v>
      </c>
      <c r="BX25" s="33">
        <f t="shared" si="23"/>
        <v>9.1666666666666661</v>
      </c>
      <c r="BY25" s="47"/>
      <c r="BZ25" s="42">
        <v>0</v>
      </c>
      <c r="CA25" s="33">
        <f t="shared" si="24"/>
        <v>0</v>
      </c>
      <c r="CB25" s="47"/>
      <c r="CC25" s="47">
        <v>200</v>
      </c>
      <c r="CD25" s="33">
        <f t="shared" si="25"/>
        <v>16.666666666666668</v>
      </c>
      <c r="CE25" s="47"/>
      <c r="CF25" s="11"/>
      <c r="CG25" s="33">
        <f t="shared" si="26"/>
        <v>0</v>
      </c>
      <c r="CH25" s="47">
        <v>0</v>
      </c>
      <c r="CI25" s="42">
        <v>0</v>
      </c>
      <c r="CJ25" s="33">
        <f t="shared" si="27"/>
        <v>0</v>
      </c>
      <c r="CK25" s="47"/>
      <c r="CL25" s="38">
        <v>0</v>
      </c>
      <c r="CM25" s="33">
        <f t="shared" si="28"/>
        <v>0</v>
      </c>
      <c r="CN25" s="47"/>
      <c r="CO25" s="47">
        <v>3650</v>
      </c>
      <c r="CP25" s="33">
        <f t="shared" si="29"/>
        <v>304.16666666666669</v>
      </c>
      <c r="CQ25" s="47"/>
      <c r="CR25" s="47">
        <v>650</v>
      </c>
      <c r="CS25" s="33">
        <f t="shared" si="30"/>
        <v>54.166666666666664</v>
      </c>
      <c r="CT25" s="47"/>
      <c r="CU25" s="38">
        <v>0</v>
      </c>
      <c r="CV25" s="33">
        <f t="shared" si="31"/>
        <v>0</v>
      </c>
      <c r="CW25" s="47"/>
      <c r="CX25" s="42">
        <v>0</v>
      </c>
      <c r="CY25" s="33">
        <f t="shared" si="32"/>
        <v>0</v>
      </c>
      <c r="CZ25" s="47"/>
      <c r="DA25" s="42">
        <v>0</v>
      </c>
      <c r="DB25" s="33">
        <f t="shared" si="33"/>
        <v>0</v>
      </c>
      <c r="DC25" s="47"/>
      <c r="DD25" s="47">
        <v>0</v>
      </c>
      <c r="DE25" s="33">
        <f t="shared" si="34"/>
        <v>0</v>
      </c>
      <c r="DF25" s="47"/>
      <c r="DG25" s="47"/>
      <c r="DH25" s="12">
        <f t="shared" si="65"/>
        <v>24198.699999999997</v>
      </c>
      <c r="DI25" s="33">
        <f t="shared" si="35"/>
        <v>2016.5583333333332</v>
      </c>
      <c r="DJ25" s="12">
        <f t="shared" si="36"/>
        <v>0</v>
      </c>
      <c r="DK25" s="42">
        <v>0</v>
      </c>
      <c r="DL25" s="33">
        <f t="shared" si="37"/>
        <v>0</v>
      </c>
      <c r="DM25" s="47"/>
      <c r="DN25" s="47">
        <v>0</v>
      </c>
      <c r="DO25" s="33">
        <f t="shared" si="38"/>
        <v>0</v>
      </c>
      <c r="DP25" s="47"/>
      <c r="DQ25" s="42">
        <v>0</v>
      </c>
      <c r="DR25" s="33">
        <f t="shared" si="39"/>
        <v>0</v>
      </c>
      <c r="DS25" s="47">
        <v>0</v>
      </c>
      <c r="DT25" s="47">
        <v>0</v>
      </c>
      <c r="DU25" s="33">
        <f t="shared" si="40"/>
        <v>0</v>
      </c>
      <c r="DV25" s="47"/>
      <c r="DW25" s="42">
        <v>0</v>
      </c>
      <c r="DX25" s="33">
        <f t="shared" si="41"/>
        <v>0</v>
      </c>
      <c r="DY25" s="47">
        <v>0</v>
      </c>
      <c r="DZ25" s="47">
        <v>1500</v>
      </c>
      <c r="EA25" s="33">
        <f t="shared" si="42"/>
        <v>125</v>
      </c>
      <c r="EB25" s="47"/>
      <c r="EC25" s="47"/>
      <c r="ED25" s="12">
        <f t="shared" si="66"/>
        <v>1500</v>
      </c>
      <c r="EE25" s="33">
        <f t="shared" si="43"/>
        <v>125</v>
      </c>
      <c r="EF25" s="12"/>
      <c r="EI25" s="14"/>
      <c r="EK25" s="14"/>
      <c r="EL25" s="14"/>
      <c r="EN25" s="14"/>
    </row>
    <row r="26" spans="1:144" s="15" customFormat="1" ht="20.25" customHeight="1">
      <c r="A26" s="21">
        <v>17</v>
      </c>
      <c r="B26" s="72" t="s">
        <v>72</v>
      </c>
      <c r="C26" s="38">
        <v>3682.2</v>
      </c>
      <c r="D26" s="38"/>
      <c r="E26" s="38">
        <v>6940.2</v>
      </c>
      <c r="F26" s="25">
        <f t="shared" si="0"/>
        <v>36256.300000000003</v>
      </c>
      <c r="G26" s="33">
        <f t="shared" si="45"/>
        <v>3021.3583333333336</v>
      </c>
      <c r="H26" s="12">
        <f t="shared" si="1"/>
        <v>0</v>
      </c>
      <c r="I26" s="12">
        <f t="shared" si="46"/>
        <v>0</v>
      </c>
      <c r="J26" s="12">
        <f t="shared" si="47"/>
        <v>0</v>
      </c>
      <c r="K26" s="12">
        <f t="shared" si="2"/>
        <v>10050.4</v>
      </c>
      <c r="L26" s="33">
        <f t="shared" si="3"/>
        <v>837.5333333333333</v>
      </c>
      <c r="M26" s="12">
        <f t="shared" si="48"/>
        <v>0</v>
      </c>
      <c r="N26" s="12">
        <f t="shared" si="49"/>
        <v>0</v>
      </c>
      <c r="O26" s="12">
        <f t="shared" si="50"/>
        <v>0</v>
      </c>
      <c r="P26" s="12">
        <f t="shared" si="4"/>
        <v>3690.4</v>
      </c>
      <c r="Q26" s="33">
        <f t="shared" si="5"/>
        <v>307.53333333333336</v>
      </c>
      <c r="R26" s="12">
        <f t="shared" si="6"/>
        <v>0</v>
      </c>
      <c r="S26" s="12">
        <f t="shared" si="51"/>
        <v>0</v>
      </c>
      <c r="T26" s="11">
        <f t="shared" si="52"/>
        <v>0</v>
      </c>
      <c r="U26" s="47">
        <v>1.4</v>
      </c>
      <c r="V26" s="33">
        <f t="shared" si="7"/>
        <v>0.11666666666666665</v>
      </c>
      <c r="W26" s="47"/>
      <c r="X26" s="12">
        <f t="shared" si="53"/>
        <v>0</v>
      </c>
      <c r="Y26" s="11">
        <f t="shared" si="54"/>
        <v>0</v>
      </c>
      <c r="Z26" s="47">
        <v>2900</v>
      </c>
      <c r="AA26" s="33">
        <f t="shared" si="8"/>
        <v>241.66666666666666</v>
      </c>
      <c r="AB26" s="47"/>
      <c r="AC26" s="12">
        <f t="shared" si="55"/>
        <v>0</v>
      </c>
      <c r="AD26" s="11">
        <f t="shared" si="56"/>
        <v>0</v>
      </c>
      <c r="AE26" s="47">
        <v>3689</v>
      </c>
      <c r="AF26" s="33">
        <f t="shared" si="9"/>
        <v>307.41666666666669</v>
      </c>
      <c r="AG26" s="47"/>
      <c r="AH26" s="12">
        <f t="shared" si="57"/>
        <v>0</v>
      </c>
      <c r="AI26" s="11">
        <f t="shared" si="58"/>
        <v>0</v>
      </c>
      <c r="AJ26" s="47">
        <v>60</v>
      </c>
      <c r="AK26" s="33">
        <f t="shared" si="10"/>
        <v>5</v>
      </c>
      <c r="AL26" s="47"/>
      <c r="AM26" s="12">
        <f t="shared" si="59"/>
        <v>0</v>
      </c>
      <c r="AN26" s="11">
        <f t="shared" si="60"/>
        <v>0</v>
      </c>
      <c r="AO26" s="47"/>
      <c r="AP26" s="33">
        <f t="shared" si="11"/>
        <v>0</v>
      </c>
      <c r="AQ26" s="47"/>
      <c r="AR26" s="12" t="e">
        <f t="shared" si="61"/>
        <v>#DIV/0!</v>
      </c>
      <c r="AS26" s="11" t="e">
        <f t="shared" si="62"/>
        <v>#DIV/0!</v>
      </c>
      <c r="AT26" s="38">
        <v>0</v>
      </c>
      <c r="AU26" s="33">
        <f t="shared" si="12"/>
        <v>0</v>
      </c>
      <c r="AV26" s="47">
        <v>0</v>
      </c>
      <c r="AW26" s="38">
        <v>0</v>
      </c>
      <c r="AX26" s="33">
        <f t="shared" si="13"/>
        <v>0</v>
      </c>
      <c r="AY26" s="47"/>
      <c r="AZ26" s="48">
        <v>26205.9</v>
      </c>
      <c r="BA26" s="33">
        <f t="shared" si="14"/>
        <v>2183.8250000000003</v>
      </c>
      <c r="BB26" s="47"/>
      <c r="BC26" s="38">
        <v>0</v>
      </c>
      <c r="BD26" s="33">
        <f t="shared" si="15"/>
        <v>0</v>
      </c>
      <c r="BE26" s="13"/>
      <c r="BF26" s="42">
        <v>0</v>
      </c>
      <c r="BG26" s="33">
        <f t="shared" si="16"/>
        <v>0</v>
      </c>
      <c r="BH26" s="47"/>
      <c r="BI26" s="38">
        <v>0</v>
      </c>
      <c r="BJ26" s="33">
        <f t="shared" si="17"/>
        <v>0</v>
      </c>
      <c r="BK26" s="47">
        <v>0</v>
      </c>
      <c r="BL26" s="38">
        <v>0</v>
      </c>
      <c r="BM26" s="33">
        <f t="shared" si="18"/>
        <v>0</v>
      </c>
      <c r="BN26" s="47">
        <v>0</v>
      </c>
      <c r="BO26" s="12">
        <f t="shared" si="19"/>
        <v>400</v>
      </c>
      <c r="BP26" s="33">
        <f t="shared" si="20"/>
        <v>33.333333333333336</v>
      </c>
      <c r="BQ26" s="12">
        <f t="shared" si="21"/>
        <v>0</v>
      </c>
      <c r="BR26" s="12">
        <f t="shared" si="63"/>
        <v>0</v>
      </c>
      <c r="BS26" s="11">
        <f t="shared" si="64"/>
        <v>0</v>
      </c>
      <c r="BT26" s="47">
        <v>400</v>
      </c>
      <c r="BU26" s="33">
        <f t="shared" si="22"/>
        <v>33.333333333333336</v>
      </c>
      <c r="BV26" s="47"/>
      <c r="BW26" s="47">
        <v>0</v>
      </c>
      <c r="BX26" s="33">
        <f t="shared" si="23"/>
        <v>0</v>
      </c>
      <c r="BY26" s="47"/>
      <c r="BZ26" s="42">
        <v>0</v>
      </c>
      <c r="CA26" s="33">
        <f t="shared" si="24"/>
        <v>0</v>
      </c>
      <c r="CB26" s="47"/>
      <c r="CC26" s="47">
        <v>0</v>
      </c>
      <c r="CD26" s="33">
        <f t="shared" si="25"/>
        <v>0</v>
      </c>
      <c r="CE26" s="47"/>
      <c r="CF26" s="11"/>
      <c r="CG26" s="33">
        <f t="shared" si="26"/>
        <v>0</v>
      </c>
      <c r="CH26" s="47">
        <v>0</v>
      </c>
      <c r="CI26" s="42">
        <v>0</v>
      </c>
      <c r="CJ26" s="33">
        <f t="shared" si="27"/>
        <v>0</v>
      </c>
      <c r="CK26" s="47"/>
      <c r="CL26" s="38">
        <v>0</v>
      </c>
      <c r="CM26" s="33">
        <f t="shared" si="28"/>
        <v>0</v>
      </c>
      <c r="CN26" s="47"/>
      <c r="CO26" s="47">
        <v>3000</v>
      </c>
      <c r="CP26" s="33">
        <f t="shared" si="29"/>
        <v>250</v>
      </c>
      <c r="CQ26" s="47"/>
      <c r="CR26" s="47">
        <v>1000</v>
      </c>
      <c r="CS26" s="33">
        <f t="shared" si="30"/>
        <v>83.333333333333329</v>
      </c>
      <c r="CT26" s="47"/>
      <c r="CU26" s="38">
        <v>0</v>
      </c>
      <c r="CV26" s="33">
        <f t="shared" si="31"/>
        <v>0</v>
      </c>
      <c r="CW26" s="47"/>
      <c r="CX26" s="42">
        <v>0</v>
      </c>
      <c r="CY26" s="33">
        <f t="shared" si="32"/>
        <v>0</v>
      </c>
      <c r="CZ26" s="47"/>
      <c r="DA26" s="42">
        <v>0</v>
      </c>
      <c r="DB26" s="33">
        <f t="shared" si="33"/>
        <v>0</v>
      </c>
      <c r="DC26" s="47"/>
      <c r="DD26" s="47">
        <v>0</v>
      </c>
      <c r="DE26" s="33">
        <f t="shared" si="34"/>
        <v>0</v>
      </c>
      <c r="DF26" s="47"/>
      <c r="DG26" s="47"/>
      <c r="DH26" s="12">
        <f t="shared" si="65"/>
        <v>36256.300000000003</v>
      </c>
      <c r="DI26" s="33">
        <f t="shared" si="35"/>
        <v>3021.3583333333336</v>
      </c>
      <c r="DJ26" s="12">
        <f t="shared" si="36"/>
        <v>0</v>
      </c>
      <c r="DK26" s="42">
        <v>0</v>
      </c>
      <c r="DL26" s="33">
        <f t="shared" si="37"/>
        <v>0</v>
      </c>
      <c r="DM26" s="47"/>
      <c r="DN26" s="47">
        <v>0</v>
      </c>
      <c r="DO26" s="33">
        <f t="shared" si="38"/>
        <v>0</v>
      </c>
      <c r="DP26" s="47"/>
      <c r="DQ26" s="42">
        <v>0</v>
      </c>
      <c r="DR26" s="33">
        <f t="shared" si="39"/>
        <v>0</v>
      </c>
      <c r="DS26" s="47">
        <v>0</v>
      </c>
      <c r="DT26" s="47">
        <v>0</v>
      </c>
      <c r="DU26" s="33">
        <f t="shared" si="40"/>
        <v>0</v>
      </c>
      <c r="DV26" s="47"/>
      <c r="DW26" s="42">
        <v>0</v>
      </c>
      <c r="DX26" s="33">
        <f t="shared" si="41"/>
        <v>0</v>
      </c>
      <c r="DY26" s="47">
        <v>0</v>
      </c>
      <c r="DZ26" s="47">
        <v>7000</v>
      </c>
      <c r="EA26" s="33">
        <f t="shared" si="42"/>
        <v>583.33333333333337</v>
      </c>
      <c r="EB26" s="47"/>
      <c r="EC26" s="47"/>
      <c r="ED26" s="12">
        <f t="shared" si="66"/>
        <v>7000</v>
      </c>
      <c r="EE26" s="33">
        <f t="shared" si="43"/>
        <v>583.33333333333337</v>
      </c>
      <c r="EF26" s="12"/>
      <c r="EI26" s="14"/>
      <c r="EK26" s="14"/>
      <c r="EL26" s="14"/>
      <c r="EN26" s="14"/>
    </row>
    <row r="27" spans="1:144" s="15" customFormat="1" ht="20.25" customHeight="1">
      <c r="A27" s="21">
        <v>18</v>
      </c>
      <c r="B27" s="72" t="s">
        <v>73</v>
      </c>
      <c r="C27" s="38">
        <v>10341</v>
      </c>
      <c r="D27" s="38"/>
      <c r="E27" s="38">
        <v>4562.7</v>
      </c>
      <c r="F27" s="25">
        <f t="shared" si="0"/>
        <v>45019.8</v>
      </c>
      <c r="G27" s="33">
        <f t="shared" si="45"/>
        <v>3751.65</v>
      </c>
      <c r="H27" s="12">
        <f t="shared" si="1"/>
        <v>0</v>
      </c>
      <c r="I27" s="12">
        <f t="shared" si="46"/>
        <v>0</v>
      </c>
      <c r="J27" s="12">
        <f t="shared" si="47"/>
        <v>0</v>
      </c>
      <c r="K27" s="12">
        <f t="shared" si="2"/>
        <v>7121.7000000000007</v>
      </c>
      <c r="L27" s="33">
        <f t="shared" si="3"/>
        <v>593.47500000000002</v>
      </c>
      <c r="M27" s="12">
        <f t="shared" si="48"/>
        <v>0</v>
      </c>
      <c r="N27" s="12">
        <f t="shared" si="49"/>
        <v>0</v>
      </c>
      <c r="O27" s="12">
        <f t="shared" si="50"/>
        <v>0</v>
      </c>
      <c r="P27" s="12">
        <f t="shared" si="4"/>
        <v>2140.4</v>
      </c>
      <c r="Q27" s="33">
        <f t="shared" si="5"/>
        <v>178.36666666666667</v>
      </c>
      <c r="R27" s="12">
        <f t="shared" si="6"/>
        <v>0</v>
      </c>
      <c r="S27" s="12">
        <f t="shared" si="51"/>
        <v>0</v>
      </c>
      <c r="T27" s="11">
        <f t="shared" si="52"/>
        <v>0</v>
      </c>
      <c r="U27" s="47">
        <v>192.3</v>
      </c>
      <c r="V27" s="33">
        <f t="shared" si="7"/>
        <v>16.025000000000002</v>
      </c>
      <c r="W27" s="47"/>
      <c r="X27" s="12">
        <f t="shared" si="53"/>
        <v>0</v>
      </c>
      <c r="Y27" s="11">
        <f t="shared" si="54"/>
        <v>0</v>
      </c>
      <c r="Z27" s="47">
        <v>4408.8</v>
      </c>
      <c r="AA27" s="33">
        <f t="shared" si="8"/>
        <v>367.40000000000003</v>
      </c>
      <c r="AB27" s="47"/>
      <c r="AC27" s="12">
        <f t="shared" si="55"/>
        <v>0</v>
      </c>
      <c r="AD27" s="11">
        <f t="shared" si="56"/>
        <v>0</v>
      </c>
      <c r="AE27" s="47">
        <v>1948.1</v>
      </c>
      <c r="AF27" s="33">
        <f t="shared" si="9"/>
        <v>162.34166666666667</v>
      </c>
      <c r="AG27" s="47"/>
      <c r="AH27" s="12">
        <f t="shared" si="57"/>
        <v>0</v>
      </c>
      <c r="AI27" s="11">
        <f t="shared" si="58"/>
        <v>0</v>
      </c>
      <c r="AJ27" s="47">
        <v>42</v>
      </c>
      <c r="AK27" s="33">
        <f t="shared" si="10"/>
        <v>3.5</v>
      </c>
      <c r="AL27" s="47"/>
      <c r="AM27" s="12">
        <f t="shared" si="59"/>
        <v>0</v>
      </c>
      <c r="AN27" s="11">
        <f t="shared" si="60"/>
        <v>0</v>
      </c>
      <c r="AO27" s="47"/>
      <c r="AP27" s="33">
        <f t="shared" si="11"/>
        <v>0</v>
      </c>
      <c r="AQ27" s="47"/>
      <c r="AR27" s="12" t="e">
        <f t="shared" si="61"/>
        <v>#DIV/0!</v>
      </c>
      <c r="AS27" s="11" t="e">
        <f t="shared" si="62"/>
        <v>#DIV/0!</v>
      </c>
      <c r="AT27" s="38">
        <v>0</v>
      </c>
      <c r="AU27" s="33">
        <f t="shared" si="12"/>
        <v>0</v>
      </c>
      <c r="AV27" s="47">
        <v>0</v>
      </c>
      <c r="AW27" s="38">
        <v>0</v>
      </c>
      <c r="AX27" s="33">
        <f t="shared" si="13"/>
        <v>0</v>
      </c>
      <c r="AY27" s="47"/>
      <c r="AZ27" s="48">
        <v>37898.1</v>
      </c>
      <c r="BA27" s="33">
        <f t="shared" si="14"/>
        <v>3158.1749999999997</v>
      </c>
      <c r="BB27" s="47"/>
      <c r="BC27" s="38">
        <v>0</v>
      </c>
      <c r="BD27" s="33">
        <f t="shared" si="15"/>
        <v>0</v>
      </c>
      <c r="BE27" s="13"/>
      <c r="BF27" s="42">
        <v>0</v>
      </c>
      <c r="BG27" s="33">
        <f t="shared" si="16"/>
        <v>0</v>
      </c>
      <c r="BH27" s="47"/>
      <c r="BI27" s="38">
        <v>0</v>
      </c>
      <c r="BJ27" s="33">
        <f t="shared" si="17"/>
        <v>0</v>
      </c>
      <c r="BK27" s="47">
        <v>0</v>
      </c>
      <c r="BL27" s="38">
        <v>0</v>
      </c>
      <c r="BM27" s="33">
        <f t="shared" si="18"/>
        <v>0</v>
      </c>
      <c r="BN27" s="47">
        <v>0</v>
      </c>
      <c r="BO27" s="12">
        <f t="shared" si="19"/>
        <v>530.5</v>
      </c>
      <c r="BP27" s="33">
        <f t="shared" si="20"/>
        <v>44.208333333333336</v>
      </c>
      <c r="BQ27" s="12">
        <f t="shared" si="21"/>
        <v>0</v>
      </c>
      <c r="BR27" s="12">
        <f t="shared" si="63"/>
        <v>0</v>
      </c>
      <c r="BS27" s="11">
        <f t="shared" si="64"/>
        <v>0</v>
      </c>
      <c r="BT27" s="47">
        <v>0</v>
      </c>
      <c r="BU27" s="33">
        <f t="shared" si="22"/>
        <v>0</v>
      </c>
      <c r="BV27" s="47"/>
      <c r="BW27" s="47">
        <v>530.5</v>
      </c>
      <c r="BX27" s="33">
        <f t="shared" si="23"/>
        <v>44.208333333333336</v>
      </c>
      <c r="BY27" s="47"/>
      <c r="BZ27" s="42">
        <v>0</v>
      </c>
      <c r="CA27" s="33">
        <f t="shared" si="24"/>
        <v>0</v>
      </c>
      <c r="CB27" s="47"/>
      <c r="CC27" s="47">
        <v>0</v>
      </c>
      <c r="CD27" s="33">
        <f t="shared" si="25"/>
        <v>0</v>
      </c>
      <c r="CE27" s="47"/>
      <c r="CF27" s="11"/>
      <c r="CG27" s="33">
        <f t="shared" si="26"/>
        <v>0</v>
      </c>
      <c r="CH27" s="47">
        <v>0</v>
      </c>
      <c r="CI27" s="42">
        <v>0</v>
      </c>
      <c r="CJ27" s="33">
        <f t="shared" si="27"/>
        <v>0</v>
      </c>
      <c r="CK27" s="47"/>
      <c r="CL27" s="38">
        <v>0</v>
      </c>
      <c r="CM27" s="33">
        <f t="shared" si="28"/>
        <v>0</v>
      </c>
      <c r="CN27" s="47"/>
      <c r="CO27" s="47">
        <v>0</v>
      </c>
      <c r="CP27" s="33">
        <f t="shared" si="29"/>
        <v>0</v>
      </c>
      <c r="CQ27" s="47"/>
      <c r="CR27" s="47">
        <v>0</v>
      </c>
      <c r="CS27" s="33">
        <f t="shared" si="30"/>
        <v>0</v>
      </c>
      <c r="CT27" s="47"/>
      <c r="CU27" s="38">
        <v>0</v>
      </c>
      <c r="CV27" s="33">
        <f t="shared" si="31"/>
        <v>0</v>
      </c>
      <c r="CW27" s="47"/>
      <c r="CX27" s="42">
        <v>0</v>
      </c>
      <c r="CY27" s="33">
        <f t="shared" si="32"/>
        <v>0</v>
      </c>
      <c r="CZ27" s="47"/>
      <c r="DA27" s="42">
        <v>0</v>
      </c>
      <c r="DB27" s="33">
        <f t="shared" si="33"/>
        <v>0</v>
      </c>
      <c r="DC27" s="47"/>
      <c r="DD27" s="47">
        <v>0</v>
      </c>
      <c r="DE27" s="33">
        <f t="shared" si="34"/>
        <v>0</v>
      </c>
      <c r="DF27" s="47"/>
      <c r="DG27" s="47"/>
      <c r="DH27" s="12">
        <f t="shared" si="65"/>
        <v>45019.8</v>
      </c>
      <c r="DI27" s="33">
        <f t="shared" si="35"/>
        <v>3751.65</v>
      </c>
      <c r="DJ27" s="12">
        <f t="shared" si="36"/>
        <v>0</v>
      </c>
      <c r="DK27" s="42">
        <v>0</v>
      </c>
      <c r="DL27" s="33">
        <f t="shared" si="37"/>
        <v>0</v>
      </c>
      <c r="DM27" s="47"/>
      <c r="DN27" s="47">
        <v>0</v>
      </c>
      <c r="DO27" s="33">
        <f t="shared" si="38"/>
        <v>0</v>
      </c>
      <c r="DP27" s="47"/>
      <c r="DQ27" s="42">
        <v>0</v>
      </c>
      <c r="DR27" s="33">
        <f t="shared" si="39"/>
        <v>0</v>
      </c>
      <c r="DS27" s="47">
        <v>0</v>
      </c>
      <c r="DT27" s="47">
        <v>0</v>
      </c>
      <c r="DU27" s="33">
        <f t="shared" si="40"/>
        <v>0</v>
      </c>
      <c r="DV27" s="47"/>
      <c r="DW27" s="42">
        <v>0</v>
      </c>
      <c r="DX27" s="33">
        <f t="shared" si="41"/>
        <v>0</v>
      </c>
      <c r="DY27" s="47">
        <v>0</v>
      </c>
      <c r="DZ27" s="47">
        <v>9000</v>
      </c>
      <c r="EA27" s="33">
        <f t="shared" si="42"/>
        <v>750</v>
      </c>
      <c r="EB27" s="47"/>
      <c r="EC27" s="47"/>
      <c r="ED27" s="12">
        <f t="shared" si="66"/>
        <v>9000</v>
      </c>
      <c r="EE27" s="33">
        <f t="shared" si="43"/>
        <v>750</v>
      </c>
      <c r="EF27" s="12"/>
      <c r="EI27" s="14"/>
      <c r="EK27" s="14"/>
      <c r="EL27" s="14"/>
      <c r="EN27" s="14"/>
    </row>
    <row r="28" spans="1:144" s="15" customFormat="1" ht="20.25" customHeight="1">
      <c r="A28" s="21">
        <v>19</v>
      </c>
      <c r="B28" s="72" t="s">
        <v>74</v>
      </c>
      <c r="C28" s="38">
        <v>9</v>
      </c>
      <c r="D28" s="38"/>
      <c r="E28" s="38">
        <v>218.9</v>
      </c>
      <c r="F28" s="25">
        <f t="shared" si="0"/>
        <v>127695.5</v>
      </c>
      <c r="G28" s="33">
        <f t="shared" si="45"/>
        <v>10641.291666666666</v>
      </c>
      <c r="H28" s="12">
        <f t="shared" si="1"/>
        <v>0</v>
      </c>
      <c r="I28" s="12">
        <f t="shared" si="46"/>
        <v>0</v>
      </c>
      <c r="J28" s="12">
        <f t="shared" si="47"/>
        <v>0</v>
      </c>
      <c r="K28" s="12">
        <f t="shared" si="2"/>
        <v>39651</v>
      </c>
      <c r="L28" s="33">
        <f t="shared" si="3"/>
        <v>3304.25</v>
      </c>
      <c r="M28" s="12">
        <f t="shared" si="48"/>
        <v>0</v>
      </c>
      <c r="N28" s="12">
        <f t="shared" si="49"/>
        <v>0</v>
      </c>
      <c r="O28" s="12">
        <f t="shared" si="50"/>
        <v>0</v>
      </c>
      <c r="P28" s="12">
        <f t="shared" si="4"/>
        <v>20800</v>
      </c>
      <c r="Q28" s="33">
        <f t="shared" si="5"/>
        <v>1733.3333333333333</v>
      </c>
      <c r="R28" s="12">
        <f t="shared" si="6"/>
        <v>0</v>
      </c>
      <c r="S28" s="12">
        <f t="shared" si="51"/>
        <v>0</v>
      </c>
      <c r="T28" s="11">
        <f t="shared" si="52"/>
        <v>0</v>
      </c>
      <c r="U28" s="47">
        <v>7800</v>
      </c>
      <c r="V28" s="33">
        <f t="shared" si="7"/>
        <v>650</v>
      </c>
      <c r="W28" s="47"/>
      <c r="X28" s="12">
        <f t="shared" si="53"/>
        <v>0</v>
      </c>
      <c r="Y28" s="11">
        <f t="shared" si="54"/>
        <v>0</v>
      </c>
      <c r="Z28" s="47">
        <v>7800</v>
      </c>
      <c r="AA28" s="33">
        <f t="shared" si="8"/>
        <v>650</v>
      </c>
      <c r="AB28" s="47"/>
      <c r="AC28" s="12">
        <f t="shared" si="55"/>
        <v>0</v>
      </c>
      <c r="AD28" s="11">
        <f t="shared" si="56"/>
        <v>0</v>
      </c>
      <c r="AE28" s="47">
        <v>13000</v>
      </c>
      <c r="AF28" s="33">
        <f t="shared" si="9"/>
        <v>1083.3333333333333</v>
      </c>
      <c r="AG28" s="47"/>
      <c r="AH28" s="12">
        <f t="shared" si="57"/>
        <v>0</v>
      </c>
      <c r="AI28" s="11">
        <f t="shared" si="58"/>
        <v>0</v>
      </c>
      <c r="AJ28" s="47">
        <v>675</v>
      </c>
      <c r="AK28" s="33">
        <f t="shared" si="10"/>
        <v>56.25</v>
      </c>
      <c r="AL28" s="47"/>
      <c r="AM28" s="12">
        <f t="shared" si="59"/>
        <v>0</v>
      </c>
      <c r="AN28" s="11">
        <f t="shared" si="60"/>
        <v>0</v>
      </c>
      <c r="AO28" s="47"/>
      <c r="AP28" s="33">
        <f t="shared" si="11"/>
        <v>0</v>
      </c>
      <c r="AQ28" s="47"/>
      <c r="AR28" s="12" t="e">
        <f t="shared" si="61"/>
        <v>#DIV/0!</v>
      </c>
      <c r="AS28" s="11" t="e">
        <f t="shared" si="62"/>
        <v>#DIV/0!</v>
      </c>
      <c r="AT28" s="38">
        <v>0</v>
      </c>
      <c r="AU28" s="33">
        <f t="shared" si="12"/>
        <v>0</v>
      </c>
      <c r="AV28" s="47">
        <v>0</v>
      </c>
      <c r="AW28" s="38">
        <v>0</v>
      </c>
      <c r="AX28" s="33">
        <f t="shared" si="13"/>
        <v>0</v>
      </c>
      <c r="AY28" s="47"/>
      <c r="AZ28" s="48">
        <v>86177.5</v>
      </c>
      <c r="BA28" s="33">
        <f t="shared" si="14"/>
        <v>7181.458333333333</v>
      </c>
      <c r="BB28" s="47"/>
      <c r="BC28" s="38">
        <v>0</v>
      </c>
      <c r="BD28" s="33">
        <f t="shared" si="15"/>
        <v>0</v>
      </c>
      <c r="BE28" s="13"/>
      <c r="BF28" s="42">
        <v>1867</v>
      </c>
      <c r="BG28" s="33">
        <f t="shared" si="16"/>
        <v>155.58333333333334</v>
      </c>
      <c r="BH28" s="47"/>
      <c r="BI28" s="38">
        <v>0</v>
      </c>
      <c r="BJ28" s="33">
        <f t="shared" si="17"/>
        <v>0</v>
      </c>
      <c r="BK28" s="47">
        <v>0</v>
      </c>
      <c r="BL28" s="38">
        <v>0</v>
      </c>
      <c r="BM28" s="33">
        <f t="shared" si="18"/>
        <v>0</v>
      </c>
      <c r="BN28" s="47">
        <v>0</v>
      </c>
      <c r="BO28" s="12">
        <f t="shared" si="19"/>
        <v>376</v>
      </c>
      <c r="BP28" s="33">
        <f t="shared" si="20"/>
        <v>31.333333333333332</v>
      </c>
      <c r="BQ28" s="12">
        <f t="shared" si="21"/>
        <v>0</v>
      </c>
      <c r="BR28" s="12">
        <f t="shared" si="63"/>
        <v>0</v>
      </c>
      <c r="BS28" s="11">
        <f t="shared" si="64"/>
        <v>0</v>
      </c>
      <c r="BT28" s="47">
        <v>0</v>
      </c>
      <c r="BU28" s="33">
        <f t="shared" si="22"/>
        <v>0</v>
      </c>
      <c r="BV28" s="47"/>
      <c r="BW28" s="47">
        <v>376</v>
      </c>
      <c r="BX28" s="33">
        <f t="shared" si="23"/>
        <v>31.333333333333332</v>
      </c>
      <c r="BY28" s="47"/>
      <c r="BZ28" s="42">
        <v>0</v>
      </c>
      <c r="CA28" s="33">
        <f t="shared" si="24"/>
        <v>0</v>
      </c>
      <c r="CB28" s="47"/>
      <c r="CC28" s="47">
        <v>0</v>
      </c>
      <c r="CD28" s="33">
        <f t="shared" si="25"/>
        <v>0</v>
      </c>
      <c r="CE28" s="47"/>
      <c r="CF28" s="11"/>
      <c r="CG28" s="33">
        <f t="shared" si="26"/>
        <v>0</v>
      </c>
      <c r="CH28" s="47">
        <v>0</v>
      </c>
      <c r="CI28" s="42">
        <v>0</v>
      </c>
      <c r="CJ28" s="33">
        <f t="shared" si="27"/>
        <v>0</v>
      </c>
      <c r="CK28" s="47"/>
      <c r="CL28" s="38">
        <v>0</v>
      </c>
      <c r="CM28" s="33">
        <f t="shared" si="28"/>
        <v>0</v>
      </c>
      <c r="CN28" s="47"/>
      <c r="CO28" s="47">
        <v>10000</v>
      </c>
      <c r="CP28" s="33">
        <f t="shared" si="29"/>
        <v>833.33333333333337</v>
      </c>
      <c r="CQ28" s="47"/>
      <c r="CR28" s="47">
        <v>3000</v>
      </c>
      <c r="CS28" s="33">
        <f t="shared" si="30"/>
        <v>250</v>
      </c>
      <c r="CT28" s="47"/>
      <c r="CU28" s="38">
        <v>0</v>
      </c>
      <c r="CV28" s="33">
        <f t="shared" si="31"/>
        <v>0</v>
      </c>
      <c r="CW28" s="47"/>
      <c r="CX28" s="42">
        <v>0</v>
      </c>
      <c r="CY28" s="33">
        <f t="shared" si="32"/>
        <v>0</v>
      </c>
      <c r="CZ28" s="47"/>
      <c r="DA28" s="42">
        <v>0</v>
      </c>
      <c r="DB28" s="33">
        <f t="shared" si="33"/>
        <v>0</v>
      </c>
      <c r="DC28" s="47"/>
      <c r="DD28" s="47">
        <v>0</v>
      </c>
      <c r="DE28" s="33">
        <f t="shared" si="34"/>
        <v>0</v>
      </c>
      <c r="DF28" s="47"/>
      <c r="DG28" s="47"/>
      <c r="DH28" s="12">
        <f t="shared" si="65"/>
        <v>127695.5</v>
      </c>
      <c r="DI28" s="33">
        <f t="shared" si="35"/>
        <v>10641.291666666666</v>
      </c>
      <c r="DJ28" s="12">
        <f t="shared" si="36"/>
        <v>0</v>
      </c>
      <c r="DK28" s="42">
        <v>0</v>
      </c>
      <c r="DL28" s="33">
        <f t="shared" si="37"/>
        <v>0</v>
      </c>
      <c r="DM28" s="47"/>
      <c r="DN28" s="47">
        <v>0</v>
      </c>
      <c r="DO28" s="33">
        <f t="shared" si="38"/>
        <v>0</v>
      </c>
      <c r="DP28" s="47"/>
      <c r="DQ28" s="42">
        <v>0</v>
      </c>
      <c r="DR28" s="33">
        <f t="shared" si="39"/>
        <v>0</v>
      </c>
      <c r="DS28" s="47">
        <v>0</v>
      </c>
      <c r="DT28" s="47">
        <v>0</v>
      </c>
      <c r="DU28" s="33">
        <f t="shared" si="40"/>
        <v>0</v>
      </c>
      <c r="DV28" s="47"/>
      <c r="DW28" s="42">
        <v>0</v>
      </c>
      <c r="DX28" s="33">
        <f t="shared" si="41"/>
        <v>0</v>
      </c>
      <c r="DY28" s="47">
        <v>0</v>
      </c>
      <c r="DZ28" s="47">
        <v>8000</v>
      </c>
      <c r="EA28" s="33">
        <f t="shared" si="42"/>
        <v>666.66666666666663</v>
      </c>
      <c r="EB28" s="47"/>
      <c r="EC28" s="47"/>
      <c r="ED28" s="12">
        <f t="shared" si="66"/>
        <v>8000</v>
      </c>
      <c r="EE28" s="33">
        <f t="shared" si="43"/>
        <v>666.66666666666663</v>
      </c>
      <c r="EF28" s="12"/>
      <c r="EI28" s="14"/>
      <c r="EK28" s="14"/>
      <c r="EL28" s="14"/>
      <c r="EN28" s="14"/>
    </row>
    <row r="29" spans="1:144" s="15" customFormat="1" ht="20.25" customHeight="1">
      <c r="A29" s="21">
        <v>20</v>
      </c>
      <c r="B29" s="72" t="s">
        <v>75</v>
      </c>
      <c r="C29" s="38">
        <v>2847.9</v>
      </c>
      <c r="D29" s="38"/>
      <c r="E29" s="38">
        <v>5120.8</v>
      </c>
      <c r="F29" s="25">
        <f t="shared" si="0"/>
        <v>27798.7</v>
      </c>
      <c r="G29" s="33">
        <f t="shared" si="45"/>
        <v>2316.5583333333334</v>
      </c>
      <c r="H29" s="12">
        <f t="shared" si="1"/>
        <v>0</v>
      </c>
      <c r="I29" s="12">
        <f t="shared" si="46"/>
        <v>0</v>
      </c>
      <c r="J29" s="12">
        <f t="shared" si="47"/>
        <v>0</v>
      </c>
      <c r="K29" s="12">
        <f t="shared" si="2"/>
        <v>7010.7</v>
      </c>
      <c r="L29" s="33">
        <f t="shared" si="3"/>
        <v>584.22500000000002</v>
      </c>
      <c r="M29" s="12">
        <f t="shared" si="48"/>
        <v>0</v>
      </c>
      <c r="N29" s="12">
        <f t="shared" si="49"/>
        <v>0</v>
      </c>
      <c r="O29" s="12">
        <f t="shared" si="50"/>
        <v>0</v>
      </c>
      <c r="P29" s="12">
        <f t="shared" si="4"/>
        <v>3780</v>
      </c>
      <c r="Q29" s="33">
        <f t="shared" si="5"/>
        <v>315</v>
      </c>
      <c r="R29" s="12">
        <f t="shared" si="6"/>
        <v>0</v>
      </c>
      <c r="S29" s="12">
        <f t="shared" si="51"/>
        <v>0</v>
      </c>
      <c r="T29" s="11">
        <f t="shared" si="52"/>
        <v>0</v>
      </c>
      <c r="U29" s="47">
        <v>580</v>
      </c>
      <c r="V29" s="33">
        <f t="shared" si="7"/>
        <v>48.333333333333336</v>
      </c>
      <c r="W29" s="47"/>
      <c r="X29" s="12">
        <f t="shared" si="53"/>
        <v>0</v>
      </c>
      <c r="Y29" s="11">
        <f t="shared" si="54"/>
        <v>0</v>
      </c>
      <c r="Z29" s="47">
        <v>1450</v>
      </c>
      <c r="AA29" s="33">
        <f t="shared" si="8"/>
        <v>120.83333333333333</v>
      </c>
      <c r="AB29" s="47"/>
      <c r="AC29" s="12">
        <f t="shared" si="55"/>
        <v>0</v>
      </c>
      <c r="AD29" s="11">
        <f t="shared" si="56"/>
        <v>0</v>
      </c>
      <c r="AE29" s="47">
        <v>3200</v>
      </c>
      <c r="AF29" s="33">
        <f t="shared" si="9"/>
        <v>266.66666666666669</v>
      </c>
      <c r="AG29" s="47"/>
      <c r="AH29" s="12">
        <f t="shared" si="57"/>
        <v>0</v>
      </c>
      <c r="AI29" s="11">
        <f t="shared" si="58"/>
        <v>0</v>
      </c>
      <c r="AJ29" s="47">
        <v>60</v>
      </c>
      <c r="AK29" s="33">
        <f t="shared" si="10"/>
        <v>5</v>
      </c>
      <c r="AL29" s="47"/>
      <c r="AM29" s="12">
        <f t="shared" si="59"/>
        <v>0</v>
      </c>
      <c r="AN29" s="11">
        <f t="shared" si="60"/>
        <v>0</v>
      </c>
      <c r="AO29" s="47"/>
      <c r="AP29" s="33">
        <f t="shared" si="11"/>
        <v>0</v>
      </c>
      <c r="AQ29" s="47"/>
      <c r="AR29" s="12" t="e">
        <f t="shared" si="61"/>
        <v>#DIV/0!</v>
      </c>
      <c r="AS29" s="11" t="e">
        <f t="shared" si="62"/>
        <v>#DIV/0!</v>
      </c>
      <c r="AT29" s="38">
        <v>0</v>
      </c>
      <c r="AU29" s="33">
        <f t="shared" si="12"/>
        <v>0</v>
      </c>
      <c r="AV29" s="47">
        <v>0</v>
      </c>
      <c r="AW29" s="38">
        <v>0</v>
      </c>
      <c r="AX29" s="33">
        <f t="shared" si="13"/>
        <v>0</v>
      </c>
      <c r="AY29" s="47"/>
      <c r="AZ29" s="48">
        <v>20788</v>
      </c>
      <c r="BA29" s="33">
        <f t="shared" si="14"/>
        <v>1732.3333333333333</v>
      </c>
      <c r="BB29" s="47"/>
      <c r="BC29" s="38">
        <v>0</v>
      </c>
      <c r="BD29" s="33">
        <f t="shared" si="15"/>
        <v>0</v>
      </c>
      <c r="BE29" s="13"/>
      <c r="BF29" s="42">
        <v>0</v>
      </c>
      <c r="BG29" s="33">
        <f t="shared" si="16"/>
        <v>0</v>
      </c>
      <c r="BH29" s="47"/>
      <c r="BI29" s="38">
        <v>0</v>
      </c>
      <c r="BJ29" s="33">
        <f t="shared" si="17"/>
        <v>0</v>
      </c>
      <c r="BK29" s="47">
        <v>0</v>
      </c>
      <c r="BL29" s="38">
        <v>0</v>
      </c>
      <c r="BM29" s="33">
        <f t="shared" si="18"/>
        <v>0</v>
      </c>
      <c r="BN29" s="47">
        <v>0</v>
      </c>
      <c r="BO29" s="12">
        <f t="shared" si="19"/>
        <v>990.7</v>
      </c>
      <c r="BP29" s="33">
        <f t="shared" si="20"/>
        <v>82.558333333333337</v>
      </c>
      <c r="BQ29" s="12">
        <f t="shared" si="21"/>
        <v>0</v>
      </c>
      <c r="BR29" s="12">
        <f t="shared" si="63"/>
        <v>0</v>
      </c>
      <c r="BS29" s="11">
        <f t="shared" si="64"/>
        <v>0</v>
      </c>
      <c r="BT29" s="47">
        <v>990.7</v>
      </c>
      <c r="BU29" s="33">
        <f t="shared" si="22"/>
        <v>82.558333333333337</v>
      </c>
      <c r="BV29" s="47"/>
      <c r="BW29" s="47">
        <v>0</v>
      </c>
      <c r="BX29" s="33">
        <f t="shared" si="23"/>
        <v>0</v>
      </c>
      <c r="BY29" s="47"/>
      <c r="BZ29" s="42">
        <v>0</v>
      </c>
      <c r="CA29" s="33">
        <f t="shared" si="24"/>
        <v>0</v>
      </c>
      <c r="CB29" s="47"/>
      <c r="CC29" s="47">
        <v>0</v>
      </c>
      <c r="CD29" s="33">
        <f t="shared" si="25"/>
        <v>0</v>
      </c>
      <c r="CE29" s="47"/>
      <c r="CF29" s="11"/>
      <c r="CG29" s="33">
        <f t="shared" si="26"/>
        <v>0</v>
      </c>
      <c r="CH29" s="47">
        <v>0</v>
      </c>
      <c r="CI29" s="42">
        <v>0</v>
      </c>
      <c r="CJ29" s="33">
        <f t="shared" si="27"/>
        <v>0</v>
      </c>
      <c r="CK29" s="47"/>
      <c r="CL29" s="38">
        <v>0</v>
      </c>
      <c r="CM29" s="33">
        <f t="shared" si="28"/>
        <v>0</v>
      </c>
      <c r="CN29" s="47"/>
      <c r="CO29" s="47">
        <v>530</v>
      </c>
      <c r="CP29" s="33">
        <f t="shared" si="29"/>
        <v>44.166666666666664</v>
      </c>
      <c r="CQ29" s="47"/>
      <c r="CR29" s="47">
        <v>530</v>
      </c>
      <c r="CS29" s="33">
        <f t="shared" si="30"/>
        <v>44.166666666666664</v>
      </c>
      <c r="CT29" s="47"/>
      <c r="CU29" s="38">
        <v>0</v>
      </c>
      <c r="CV29" s="33">
        <f t="shared" si="31"/>
        <v>0</v>
      </c>
      <c r="CW29" s="47"/>
      <c r="CX29" s="42">
        <v>0</v>
      </c>
      <c r="CY29" s="33">
        <f t="shared" si="32"/>
        <v>0</v>
      </c>
      <c r="CZ29" s="47"/>
      <c r="DA29" s="42">
        <v>0</v>
      </c>
      <c r="DB29" s="33">
        <f t="shared" si="33"/>
        <v>0</v>
      </c>
      <c r="DC29" s="47"/>
      <c r="DD29" s="47">
        <v>200</v>
      </c>
      <c r="DE29" s="33">
        <f t="shared" si="34"/>
        <v>16.666666666666668</v>
      </c>
      <c r="DF29" s="47"/>
      <c r="DG29" s="47"/>
      <c r="DH29" s="12">
        <f t="shared" si="65"/>
        <v>27798.7</v>
      </c>
      <c r="DI29" s="33">
        <f t="shared" si="35"/>
        <v>2316.5583333333334</v>
      </c>
      <c r="DJ29" s="12">
        <f t="shared" si="36"/>
        <v>0</v>
      </c>
      <c r="DK29" s="42">
        <v>0</v>
      </c>
      <c r="DL29" s="33">
        <f t="shared" si="37"/>
        <v>0</v>
      </c>
      <c r="DM29" s="47"/>
      <c r="DN29" s="47">
        <v>0</v>
      </c>
      <c r="DO29" s="33">
        <f t="shared" si="38"/>
        <v>0</v>
      </c>
      <c r="DP29" s="47"/>
      <c r="DQ29" s="42">
        <v>0</v>
      </c>
      <c r="DR29" s="33">
        <f t="shared" si="39"/>
        <v>0</v>
      </c>
      <c r="DS29" s="47">
        <v>0</v>
      </c>
      <c r="DT29" s="47">
        <v>0</v>
      </c>
      <c r="DU29" s="33">
        <f t="shared" si="40"/>
        <v>0</v>
      </c>
      <c r="DV29" s="47"/>
      <c r="DW29" s="42">
        <v>0</v>
      </c>
      <c r="DX29" s="33">
        <f t="shared" si="41"/>
        <v>0</v>
      </c>
      <c r="DY29" s="47">
        <v>0</v>
      </c>
      <c r="DZ29" s="47">
        <v>1400</v>
      </c>
      <c r="EA29" s="33">
        <f t="shared" si="42"/>
        <v>116.66666666666667</v>
      </c>
      <c r="EB29" s="47"/>
      <c r="EC29" s="47"/>
      <c r="ED29" s="12">
        <f t="shared" si="66"/>
        <v>1400</v>
      </c>
      <c r="EE29" s="33">
        <f t="shared" si="43"/>
        <v>116.66666666666667</v>
      </c>
      <c r="EF29" s="12"/>
      <c r="EI29" s="14"/>
      <c r="EK29" s="14"/>
      <c r="EL29" s="14"/>
      <c r="EN29" s="14"/>
    </row>
    <row r="30" spans="1:144" s="15" customFormat="1" ht="20.25" customHeight="1">
      <c r="A30" s="21">
        <v>21</v>
      </c>
      <c r="B30" s="72" t="s">
        <v>76</v>
      </c>
      <c r="C30" s="38">
        <v>9</v>
      </c>
      <c r="D30" s="38"/>
      <c r="E30" s="38">
        <v>218.9</v>
      </c>
      <c r="F30" s="25">
        <f t="shared" si="0"/>
        <v>105483</v>
      </c>
      <c r="G30" s="33">
        <f t="shared" si="45"/>
        <v>8790.25</v>
      </c>
      <c r="H30" s="12">
        <f t="shared" si="1"/>
        <v>0</v>
      </c>
      <c r="I30" s="12">
        <f t="shared" si="46"/>
        <v>0</v>
      </c>
      <c r="J30" s="12">
        <f t="shared" si="47"/>
        <v>0</v>
      </c>
      <c r="K30" s="12">
        <f t="shared" si="2"/>
        <v>33850</v>
      </c>
      <c r="L30" s="33">
        <f t="shared" si="3"/>
        <v>2820.8333333333335</v>
      </c>
      <c r="M30" s="12">
        <f t="shared" si="48"/>
        <v>0</v>
      </c>
      <c r="N30" s="12">
        <f t="shared" si="49"/>
        <v>0</v>
      </c>
      <c r="O30" s="12">
        <f t="shared" si="50"/>
        <v>0</v>
      </c>
      <c r="P30" s="12">
        <f t="shared" si="4"/>
        <v>8200</v>
      </c>
      <c r="Q30" s="33">
        <f t="shared" si="5"/>
        <v>683.33333333333337</v>
      </c>
      <c r="R30" s="12">
        <f t="shared" si="6"/>
        <v>0</v>
      </c>
      <c r="S30" s="12">
        <f t="shared" si="51"/>
        <v>0</v>
      </c>
      <c r="T30" s="11">
        <f t="shared" si="52"/>
        <v>0</v>
      </c>
      <c r="U30" s="47">
        <v>1200</v>
      </c>
      <c r="V30" s="33">
        <f t="shared" si="7"/>
        <v>100</v>
      </c>
      <c r="W30" s="47"/>
      <c r="X30" s="12">
        <f t="shared" si="53"/>
        <v>0</v>
      </c>
      <c r="Y30" s="11">
        <f t="shared" si="54"/>
        <v>0</v>
      </c>
      <c r="Z30" s="47">
        <v>12000</v>
      </c>
      <c r="AA30" s="33">
        <f t="shared" si="8"/>
        <v>1000</v>
      </c>
      <c r="AB30" s="47"/>
      <c r="AC30" s="12">
        <f t="shared" si="55"/>
        <v>0</v>
      </c>
      <c r="AD30" s="11">
        <f t="shared" si="56"/>
        <v>0</v>
      </c>
      <c r="AE30" s="47">
        <v>7000</v>
      </c>
      <c r="AF30" s="33">
        <f t="shared" si="9"/>
        <v>583.33333333333337</v>
      </c>
      <c r="AG30" s="47"/>
      <c r="AH30" s="12">
        <f t="shared" si="57"/>
        <v>0</v>
      </c>
      <c r="AI30" s="11">
        <f t="shared" si="58"/>
        <v>0</v>
      </c>
      <c r="AJ30" s="47">
        <v>900</v>
      </c>
      <c r="AK30" s="33">
        <f t="shared" si="10"/>
        <v>75</v>
      </c>
      <c r="AL30" s="47"/>
      <c r="AM30" s="12">
        <f t="shared" si="59"/>
        <v>0</v>
      </c>
      <c r="AN30" s="11">
        <f t="shared" si="60"/>
        <v>0</v>
      </c>
      <c r="AO30" s="47"/>
      <c r="AP30" s="33">
        <f t="shared" si="11"/>
        <v>0</v>
      </c>
      <c r="AQ30" s="47"/>
      <c r="AR30" s="12" t="e">
        <f t="shared" si="61"/>
        <v>#DIV/0!</v>
      </c>
      <c r="AS30" s="11" t="e">
        <f t="shared" si="62"/>
        <v>#DIV/0!</v>
      </c>
      <c r="AT30" s="38">
        <v>0</v>
      </c>
      <c r="AU30" s="33">
        <f t="shared" si="12"/>
        <v>0</v>
      </c>
      <c r="AV30" s="47">
        <v>0</v>
      </c>
      <c r="AW30" s="38">
        <v>0</v>
      </c>
      <c r="AX30" s="33">
        <f t="shared" si="13"/>
        <v>0</v>
      </c>
      <c r="AY30" s="47"/>
      <c r="AZ30" s="48">
        <v>71633</v>
      </c>
      <c r="BA30" s="33">
        <f t="shared" si="14"/>
        <v>5969.416666666667</v>
      </c>
      <c r="BB30" s="47"/>
      <c r="BC30" s="38">
        <v>0</v>
      </c>
      <c r="BD30" s="33">
        <f t="shared" si="15"/>
        <v>0</v>
      </c>
      <c r="BE30" s="13"/>
      <c r="BF30" s="42">
        <v>0</v>
      </c>
      <c r="BG30" s="33">
        <f t="shared" si="16"/>
        <v>0</v>
      </c>
      <c r="BH30" s="47"/>
      <c r="BI30" s="38">
        <v>0</v>
      </c>
      <c r="BJ30" s="33">
        <f t="shared" si="17"/>
        <v>0</v>
      </c>
      <c r="BK30" s="47">
        <v>0</v>
      </c>
      <c r="BL30" s="38">
        <v>0</v>
      </c>
      <c r="BM30" s="33">
        <f t="shared" si="18"/>
        <v>0</v>
      </c>
      <c r="BN30" s="47">
        <v>0</v>
      </c>
      <c r="BO30" s="12">
        <f t="shared" si="19"/>
        <v>3800</v>
      </c>
      <c r="BP30" s="33">
        <f t="shared" si="20"/>
        <v>316.66666666666669</v>
      </c>
      <c r="BQ30" s="12">
        <f t="shared" si="21"/>
        <v>0</v>
      </c>
      <c r="BR30" s="12">
        <f t="shared" si="63"/>
        <v>0</v>
      </c>
      <c r="BS30" s="11">
        <f t="shared" si="64"/>
        <v>0</v>
      </c>
      <c r="BT30" s="47">
        <v>3800</v>
      </c>
      <c r="BU30" s="33">
        <f t="shared" si="22"/>
        <v>316.66666666666669</v>
      </c>
      <c r="BV30" s="47"/>
      <c r="BW30" s="47">
        <v>0</v>
      </c>
      <c r="BX30" s="33">
        <f t="shared" si="23"/>
        <v>0</v>
      </c>
      <c r="BY30" s="47"/>
      <c r="BZ30" s="42">
        <v>0</v>
      </c>
      <c r="CA30" s="33">
        <f t="shared" si="24"/>
        <v>0</v>
      </c>
      <c r="CB30" s="47"/>
      <c r="CC30" s="47">
        <v>0</v>
      </c>
      <c r="CD30" s="33">
        <f t="shared" si="25"/>
        <v>0</v>
      </c>
      <c r="CE30" s="47"/>
      <c r="CF30" s="11"/>
      <c r="CG30" s="33">
        <f t="shared" si="26"/>
        <v>0</v>
      </c>
      <c r="CH30" s="47">
        <v>0</v>
      </c>
      <c r="CI30" s="42">
        <v>0</v>
      </c>
      <c r="CJ30" s="33">
        <f t="shared" si="27"/>
        <v>0</v>
      </c>
      <c r="CK30" s="47"/>
      <c r="CL30" s="38">
        <v>0</v>
      </c>
      <c r="CM30" s="33">
        <f t="shared" si="28"/>
        <v>0</v>
      </c>
      <c r="CN30" s="47"/>
      <c r="CO30" s="47">
        <v>8950</v>
      </c>
      <c r="CP30" s="33">
        <f t="shared" si="29"/>
        <v>745.83333333333337</v>
      </c>
      <c r="CQ30" s="47"/>
      <c r="CR30" s="47">
        <v>2150</v>
      </c>
      <c r="CS30" s="33">
        <f t="shared" si="30"/>
        <v>179.16666666666666</v>
      </c>
      <c r="CT30" s="47"/>
      <c r="CU30" s="38">
        <v>0</v>
      </c>
      <c r="CV30" s="33">
        <f t="shared" si="31"/>
        <v>0</v>
      </c>
      <c r="CW30" s="47"/>
      <c r="CX30" s="42">
        <v>0</v>
      </c>
      <c r="CY30" s="33">
        <f t="shared" si="32"/>
        <v>0</v>
      </c>
      <c r="CZ30" s="47"/>
      <c r="DA30" s="42">
        <v>0</v>
      </c>
      <c r="DB30" s="33">
        <f t="shared" si="33"/>
        <v>0</v>
      </c>
      <c r="DC30" s="47"/>
      <c r="DD30" s="47">
        <v>0</v>
      </c>
      <c r="DE30" s="33">
        <f t="shared" si="34"/>
        <v>0</v>
      </c>
      <c r="DF30" s="47"/>
      <c r="DG30" s="47"/>
      <c r="DH30" s="12">
        <f t="shared" si="65"/>
        <v>105483</v>
      </c>
      <c r="DI30" s="33">
        <f t="shared" si="35"/>
        <v>8790.25</v>
      </c>
      <c r="DJ30" s="12">
        <f t="shared" si="36"/>
        <v>0</v>
      </c>
      <c r="DK30" s="42">
        <v>0</v>
      </c>
      <c r="DL30" s="33">
        <f t="shared" si="37"/>
        <v>0</v>
      </c>
      <c r="DM30" s="47"/>
      <c r="DN30" s="47">
        <v>0</v>
      </c>
      <c r="DO30" s="33">
        <f t="shared" si="38"/>
        <v>0</v>
      </c>
      <c r="DP30" s="47"/>
      <c r="DQ30" s="42">
        <v>0</v>
      </c>
      <c r="DR30" s="33">
        <f t="shared" si="39"/>
        <v>0</v>
      </c>
      <c r="DS30" s="47">
        <v>0</v>
      </c>
      <c r="DT30" s="47">
        <v>0</v>
      </c>
      <c r="DU30" s="33">
        <f t="shared" si="40"/>
        <v>0</v>
      </c>
      <c r="DV30" s="47"/>
      <c r="DW30" s="42">
        <v>0</v>
      </c>
      <c r="DX30" s="33">
        <f t="shared" si="41"/>
        <v>0</v>
      </c>
      <c r="DY30" s="47">
        <v>0</v>
      </c>
      <c r="DZ30" s="47">
        <v>9000</v>
      </c>
      <c r="EA30" s="33">
        <f t="shared" si="42"/>
        <v>750</v>
      </c>
      <c r="EB30" s="47"/>
      <c r="EC30" s="47"/>
      <c r="ED30" s="12">
        <f t="shared" si="66"/>
        <v>9000</v>
      </c>
      <c r="EE30" s="33">
        <f t="shared" si="43"/>
        <v>750</v>
      </c>
      <c r="EF30" s="12"/>
      <c r="EI30" s="14"/>
      <c r="EK30" s="14"/>
      <c r="EL30" s="14"/>
      <c r="EN30" s="14"/>
    </row>
    <row r="31" spans="1:144" s="15" customFormat="1" ht="20.25" customHeight="1">
      <c r="A31" s="21">
        <v>22</v>
      </c>
      <c r="B31" s="72" t="s">
        <v>77</v>
      </c>
      <c r="C31" s="38">
        <v>1299.4000000000001</v>
      </c>
      <c r="D31" s="38"/>
      <c r="E31" s="38">
        <v>479.3</v>
      </c>
      <c r="F31" s="25">
        <f t="shared" si="0"/>
        <v>7980</v>
      </c>
      <c r="G31" s="33">
        <f t="shared" si="45"/>
        <v>665</v>
      </c>
      <c r="H31" s="12">
        <f t="shared" si="1"/>
        <v>0</v>
      </c>
      <c r="I31" s="12">
        <f t="shared" si="46"/>
        <v>0</v>
      </c>
      <c r="J31" s="12">
        <f t="shared" si="47"/>
        <v>0</v>
      </c>
      <c r="K31" s="12">
        <f t="shared" si="2"/>
        <v>4480</v>
      </c>
      <c r="L31" s="33">
        <f t="shared" si="3"/>
        <v>373.33333333333331</v>
      </c>
      <c r="M31" s="12">
        <f t="shared" si="48"/>
        <v>0</v>
      </c>
      <c r="N31" s="12">
        <f t="shared" si="49"/>
        <v>0</v>
      </c>
      <c r="O31" s="12">
        <f t="shared" si="50"/>
        <v>0</v>
      </c>
      <c r="P31" s="12">
        <f t="shared" si="4"/>
        <v>1395</v>
      </c>
      <c r="Q31" s="33">
        <f t="shared" si="5"/>
        <v>116.25</v>
      </c>
      <c r="R31" s="12">
        <f t="shared" si="6"/>
        <v>0</v>
      </c>
      <c r="S31" s="12">
        <f t="shared" si="51"/>
        <v>0</v>
      </c>
      <c r="T31" s="11">
        <f t="shared" si="52"/>
        <v>0</v>
      </c>
      <c r="U31" s="47">
        <v>695</v>
      </c>
      <c r="V31" s="33">
        <f t="shared" si="7"/>
        <v>57.916666666666664</v>
      </c>
      <c r="W31" s="47"/>
      <c r="X31" s="12">
        <f t="shared" si="53"/>
        <v>0</v>
      </c>
      <c r="Y31" s="11">
        <f t="shared" si="54"/>
        <v>0</v>
      </c>
      <c r="Z31" s="47">
        <v>1685</v>
      </c>
      <c r="AA31" s="33">
        <f t="shared" si="8"/>
        <v>140.41666666666666</v>
      </c>
      <c r="AB31" s="47"/>
      <c r="AC31" s="12">
        <f t="shared" si="55"/>
        <v>0</v>
      </c>
      <c r="AD31" s="11">
        <f t="shared" si="56"/>
        <v>0</v>
      </c>
      <c r="AE31" s="47">
        <v>700</v>
      </c>
      <c r="AF31" s="33">
        <f t="shared" si="9"/>
        <v>58.333333333333336</v>
      </c>
      <c r="AG31" s="47"/>
      <c r="AH31" s="12">
        <f t="shared" si="57"/>
        <v>0</v>
      </c>
      <c r="AI31" s="11">
        <f t="shared" si="58"/>
        <v>0</v>
      </c>
      <c r="AJ31" s="47">
        <v>350</v>
      </c>
      <c r="AK31" s="33">
        <f t="shared" si="10"/>
        <v>29.166666666666668</v>
      </c>
      <c r="AL31" s="47"/>
      <c r="AM31" s="12">
        <f t="shared" si="59"/>
        <v>0</v>
      </c>
      <c r="AN31" s="11">
        <f t="shared" si="60"/>
        <v>0</v>
      </c>
      <c r="AO31" s="47"/>
      <c r="AP31" s="33">
        <f t="shared" si="11"/>
        <v>0</v>
      </c>
      <c r="AQ31" s="47"/>
      <c r="AR31" s="12" t="e">
        <f t="shared" si="61"/>
        <v>#DIV/0!</v>
      </c>
      <c r="AS31" s="11" t="e">
        <f t="shared" si="62"/>
        <v>#DIV/0!</v>
      </c>
      <c r="AT31" s="38">
        <v>0</v>
      </c>
      <c r="AU31" s="33">
        <f t="shared" si="12"/>
        <v>0</v>
      </c>
      <c r="AV31" s="47">
        <v>0</v>
      </c>
      <c r="AW31" s="38">
        <v>0</v>
      </c>
      <c r="AX31" s="33">
        <f t="shared" si="13"/>
        <v>0</v>
      </c>
      <c r="AY31" s="47"/>
      <c r="AZ31" s="48">
        <v>3500</v>
      </c>
      <c r="BA31" s="33">
        <f t="shared" si="14"/>
        <v>291.66666666666669</v>
      </c>
      <c r="BB31" s="47"/>
      <c r="BC31" s="38">
        <v>0</v>
      </c>
      <c r="BD31" s="33">
        <f t="shared" si="15"/>
        <v>0</v>
      </c>
      <c r="BE31" s="13"/>
      <c r="BF31" s="42">
        <v>0</v>
      </c>
      <c r="BG31" s="33">
        <f t="shared" si="16"/>
        <v>0</v>
      </c>
      <c r="BH31" s="47"/>
      <c r="BI31" s="38">
        <v>0</v>
      </c>
      <c r="BJ31" s="33">
        <f t="shared" si="17"/>
        <v>0</v>
      </c>
      <c r="BK31" s="47">
        <v>0</v>
      </c>
      <c r="BL31" s="38">
        <v>0</v>
      </c>
      <c r="BM31" s="33">
        <f t="shared" si="18"/>
        <v>0</v>
      </c>
      <c r="BN31" s="47">
        <v>0</v>
      </c>
      <c r="BO31" s="12">
        <f t="shared" si="19"/>
        <v>300</v>
      </c>
      <c r="BP31" s="33">
        <f t="shared" si="20"/>
        <v>25</v>
      </c>
      <c r="BQ31" s="12">
        <f t="shared" si="21"/>
        <v>0</v>
      </c>
      <c r="BR31" s="12">
        <f t="shared" si="63"/>
        <v>0</v>
      </c>
      <c r="BS31" s="11">
        <f t="shared" si="64"/>
        <v>0</v>
      </c>
      <c r="BT31" s="47">
        <v>300</v>
      </c>
      <c r="BU31" s="33">
        <f t="shared" si="22"/>
        <v>25</v>
      </c>
      <c r="BV31" s="47"/>
      <c r="BW31" s="47">
        <v>0</v>
      </c>
      <c r="BX31" s="33">
        <f t="shared" si="23"/>
        <v>0</v>
      </c>
      <c r="BY31" s="47"/>
      <c r="BZ31" s="42">
        <v>0</v>
      </c>
      <c r="CA31" s="33">
        <f t="shared" si="24"/>
        <v>0</v>
      </c>
      <c r="CB31" s="47"/>
      <c r="CC31" s="47">
        <v>0</v>
      </c>
      <c r="CD31" s="33">
        <f t="shared" si="25"/>
        <v>0</v>
      </c>
      <c r="CE31" s="47"/>
      <c r="CF31" s="11"/>
      <c r="CG31" s="33">
        <f t="shared" si="26"/>
        <v>0</v>
      </c>
      <c r="CH31" s="47">
        <v>0</v>
      </c>
      <c r="CI31" s="42">
        <v>0</v>
      </c>
      <c r="CJ31" s="33">
        <f t="shared" si="27"/>
        <v>0</v>
      </c>
      <c r="CK31" s="47"/>
      <c r="CL31" s="38">
        <v>0</v>
      </c>
      <c r="CM31" s="33">
        <f t="shared" si="28"/>
        <v>0</v>
      </c>
      <c r="CN31" s="47"/>
      <c r="CO31" s="47">
        <v>750</v>
      </c>
      <c r="CP31" s="33">
        <f t="shared" si="29"/>
        <v>62.5</v>
      </c>
      <c r="CQ31" s="47"/>
      <c r="CR31" s="47">
        <v>200</v>
      </c>
      <c r="CS31" s="33">
        <f t="shared" si="30"/>
        <v>16.666666666666668</v>
      </c>
      <c r="CT31" s="47"/>
      <c r="CU31" s="38">
        <v>0</v>
      </c>
      <c r="CV31" s="33">
        <f t="shared" si="31"/>
        <v>0</v>
      </c>
      <c r="CW31" s="47"/>
      <c r="CX31" s="42">
        <v>0</v>
      </c>
      <c r="CY31" s="33">
        <f t="shared" si="32"/>
        <v>0</v>
      </c>
      <c r="CZ31" s="47"/>
      <c r="DA31" s="42">
        <v>0</v>
      </c>
      <c r="DB31" s="33">
        <f t="shared" si="33"/>
        <v>0</v>
      </c>
      <c r="DC31" s="47"/>
      <c r="DD31" s="47">
        <v>0</v>
      </c>
      <c r="DE31" s="33">
        <f t="shared" si="34"/>
        <v>0</v>
      </c>
      <c r="DF31" s="47"/>
      <c r="DG31" s="47"/>
      <c r="DH31" s="12">
        <f t="shared" si="65"/>
        <v>7980</v>
      </c>
      <c r="DI31" s="33">
        <f t="shared" si="35"/>
        <v>665</v>
      </c>
      <c r="DJ31" s="12">
        <f t="shared" si="36"/>
        <v>0</v>
      </c>
      <c r="DK31" s="42">
        <v>0</v>
      </c>
      <c r="DL31" s="33">
        <f t="shared" si="37"/>
        <v>0</v>
      </c>
      <c r="DM31" s="47"/>
      <c r="DN31" s="47">
        <v>0</v>
      </c>
      <c r="DO31" s="33">
        <f t="shared" si="38"/>
        <v>0</v>
      </c>
      <c r="DP31" s="47"/>
      <c r="DQ31" s="42">
        <v>0</v>
      </c>
      <c r="DR31" s="33">
        <f t="shared" si="39"/>
        <v>0</v>
      </c>
      <c r="DS31" s="47">
        <v>0</v>
      </c>
      <c r="DT31" s="47">
        <v>0</v>
      </c>
      <c r="DU31" s="33">
        <f t="shared" si="40"/>
        <v>0</v>
      </c>
      <c r="DV31" s="47"/>
      <c r="DW31" s="42">
        <v>0</v>
      </c>
      <c r="DX31" s="33">
        <f t="shared" si="41"/>
        <v>0</v>
      </c>
      <c r="DY31" s="47">
        <v>0</v>
      </c>
      <c r="DZ31" s="47">
        <v>400</v>
      </c>
      <c r="EA31" s="33">
        <f t="shared" si="42"/>
        <v>33.333333333333336</v>
      </c>
      <c r="EB31" s="47"/>
      <c r="EC31" s="47"/>
      <c r="ED31" s="12">
        <f t="shared" si="66"/>
        <v>400</v>
      </c>
      <c r="EE31" s="33">
        <f t="shared" si="43"/>
        <v>33.333333333333336</v>
      </c>
      <c r="EF31" s="12"/>
      <c r="EI31" s="14"/>
      <c r="EK31" s="14"/>
      <c r="EL31" s="14"/>
      <c r="EN31" s="14"/>
    </row>
    <row r="32" spans="1:144" s="15" customFormat="1" ht="20.25" customHeight="1">
      <c r="A32" s="21">
        <v>23</v>
      </c>
      <c r="B32" s="72" t="s">
        <v>78</v>
      </c>
      <c r="C32" s="38">
        <v>1230.4000000000001</v>
      </c>
      <c r="D32" s="38"/>
      <c r="E32" s="38">
        <v>78.5</v>
      </c>
      <c r="F32" s="25">
        <f t="shared" si="0"/>
        <v>4755</v>
      </c>
      <c r="G32" s="33">
        <f t="shared" si="45"/>
        <v>396.25</v>
      </c>
      <c r="H32" s="12">
        <f t="shared" si="1"/>
        <v>0</v>
      </c>
      <c r="I32" s="12">
        <f t="shared" si="46"/>
        <v>0</v>
      </c>
      <c r="J32" s="12">
        <f t="shared" si="47"/>
        <v>0</v>
      </c>
      <c r="K32" s="12">
        <f t="shared" si="2"/>
        <v>1200</v>
      </c>
      <c r="L32" s="33">
        <f t="shared" si="3"/>
        <v>100</v>
      </c>
      <c r="M32" s="12">
        <f t="shared" si="48"/>
        <v>0</v>
      </c>
      <c r="N32" s="12">
        <f t="shared" si="49"/>
        <v>0</v>
      </c>
      <c r="O32" s="12">
        <f t="shared" si="50"/>
        <v>0</v>
      </c>
      <c r="P32" s="12">
        <f t="shared" si="4"/>
        <v>220</v>
      </c>
      <c r="Q32" s="33">
        <f t="shared" si="5"/>
        <v>18.333333333333332</v>
      </c>
      <c r="R32" s="12">
        <f t="shared" si="6"/>
        <v>0</v>
      </c>
      <c r="S32" s="12">
        <f t="shared" si="51"/>
        <v>0</v>
      </c>
      <c r="T32" s="11">
        <f t="shared" si="52"/>
        <v>0</v>
      </c>
      <c r="U32" s="47">
        <v>0</v>
      </c>
      <c r="V32" s="33">
        <f t="shared" si="7"/>
        <v>0</v>
      </c>
      <c r="W32" s="47"/>
      <c r="X32" s="12" t="e">
        <f t="shared" si="53"/>
        <v>#DIV/0!</v>
      </c>
      <c r="Y32" s="11" t="e">
        <f t="shared" si="54"/>
        <v>#DIV/0!</v>
      </c>
      <c r="Z32" s="47">
        <v>630</v>
      </c>
      <c r="AA32" s="33">
        <f t="shared" si="8"/>
        <v>52.5</v>
      </c>
      <c r="AB32" s="47"/>
      <c r="AC32" s="12">
        <f t="shared" si="55"/>
        <v>0</v>
      </c>
      <c r="AD32" s="11">
        <f t="shared" si="56"/>
        <v>0</v>
      </c>
      <c r="AE32" s="47">
        <v>220</v>
      </c>
      <c r="AF32" s="33">
        <f t="shared" si="9"/>
        <v>18.333333333333332</v>
      </c>
      <c r="AG32" s="47"/>
      <c r="AH32" s="12">
        <f t="shared" si="57"/>
        <v>0</v>
      </c>
      <c r="AI32" s="11">
        <f t="shared" si="58"/>
        <v>0</v>
      </c>
      <c r="AJ32" s="47">
        <v>0</v>
      </c>
      <c r="AK32" s="33">
        <f t="shared" si="10"/>
        <v>0</v>
      </c>
      <c r="AL32" s="47"/>
      <c r="AM32" s="12" t="e">
        <f t="shared" si="59"/>
        <v>#DIV/0!</v>
      </c>
      <c r="AN32" s="11" t="e">
        <f t="shared" si="60"/>
        <v>#DIV/0!</v>
      </c>
      <c r="AO32" s="47"/>
      <c r="AP32" s="33">
        <f t="shared" si="11"/>
        <v>0</v>
      </c>
      <c r="AQ32" s="47"/>
      <c r="AR32" s="12" t="e">
        <f t="shared" si="61"/>
        <v>#DIV/0!</v>
      </c>
      <c r="AS32" s="11" t="e">
        <f t="shared" si="62"/>
        <v>#DIV/0!</v>
      </c>
      <c r="AT32" s="38">
        <v>0</v>
      </c>
      <c r="AU32" s="33">
        <f t="shared" si="12"/>
        <v>0</v>
      </c>
      <c r="AV32" s="47">
        <v>0</v>
      </c>
      <c r="AW32" s="38">
        <v>0</v>
      </c>
      <c r="AX32" s="33">
        <f t="shared" si="13"/>
        <v>0</v>
      </c>
      <c r="AY32" s="47"/>
      <c r="AZ32" s="48">
        <v>3555</v>
      </c>
      <c r="BA32" s="33">
        <f t="shared" si="14"/>
        <v>296.25</v>
      </c>
      <c r="BB32" s="47"/>
      <c r="BC32" s="38">
        <v>0</v>
      </c>
      <c r="BD32" s="33">
        <f t="shared" si="15"/>
        <v>0</v>
      </c>
      <c r="BE32" s="13"/>
      <c r="BF32" s="42">
        <v>0</v>
      </c>
      <c r="BG32" s="33">
        <f t="shared" si="16"/>
        <v>0</v>
      </c>
      <c r="BH32" s="47"/>
      <c r="BI32" s="38">
        <v>0</v>
      </c>
      <c r="BJ32" s="33">
        <f t="shared" si="17"/>
        <v>0</v>
      </c>
      <c r="BK32" s="47">
        <v>0</v>
      </c>
      <c r="BL32" s="38">
        <v>0</v>
      </c>
      <c r="BM32" s="33">
        <f t="shared" si="18"/>
        <v>0</v>
      </c>
      <c r="BN32" s="47">
        <v>0</v>
      </c>
      <c r="BO32" s="12">
        <f t="shared" si="19"/>
        <v>350</v>
      </c>
      <c r="BP32" s="33">
        <f t="shared" si="20"/>
        <v>29.166666666666668</v>
      </c>
      <c r="BQ32" s="12">
        <f t="shared" si="21"/>
        <v>0</v>
      </c>
      <c r="BR32" s="12">
        <f t="shared" si="63"/>
        <v>0</v>
      </c>
      <c r="BS32" s="11">
        <f t="shared" si="64"/>
        <v>0</v>
      </c>
      <c r="BT32" s="47">
        <v>350</v>
      </c>
      <c r="BU32" s="33">
        <f t="shared" si="22"/>
        <v>29.166666666666668</v>
      </c>
      <c r="BV32" s="47"/>
      <c r="BW32" s="47">
        <v>0</v>
      </c>
      <c r="BX32" s="33">
        <f t="shared" si="23"/>
        <v>0</v>
      </c>
      <c r="BY32" s="47"/>
      <c r="BZ32" s="42">
        <v>0</v>
      </c>
      <c r="CA32" s="33">
        <f t="shared" si="24"/>
        <v>0</v>
      </c>
      <c r="CB32" s="47"/>
      <c r="CC32" s="47">
        <v>0</v>
      </c>
      <c r="CD32" s="33">
        <f t="shared" si="25"/>
        <v>0</v>
      </c>
      <c r="CE32" s="47"/>
      <c r="CF32" s="11"/>
      <c r="CG32" s="33">
        <f t="shared" si="26"/>
        <v>0</v>
      </c>
      <c r="CH32" s="47">
        <v>0</v>
      </c>
      <c r="CI32" s="42">
        <v>0</v>
      </c>
      <c r="CJ32" s="33">
        <f t="shared" si="27"/>
        <v>0</v>
      </c>
      <c r="CK32" s="47"/>
      <c r="CL32" s="38">
        <v>0</v>
      </c>
      <c r="CM32" s="33">
        <f t="shared" si="28"/>
        <v>0</v>
      </c>
      <c r="CN32" s="47"/>
      <c r="CO32" s="47">
        <v>0</v>
      </c>
      <c r="CP32" s="33">
        <f t="shared" si="29"/>
        <v>0</v>
      </c>
      <c r="CQ32" s="47"/>
      <c r="CR32" s="47">
        <v>0</v>
      </c>
      <c r="CS32" s="33">
        <f t="shared" si="30"/>
        <v>0</v>
      </c>
      <c r="CT32" s="47"/>
      <c r="CU32" s="38">
        <v>0</v>
      </c>
      <c r="CV32" s="33">
        <f t="shared" si="31"/>
        <v>0</v>
      </c>
      <c r="CW32" s="47"/>
      <c r="CX32" s="42">
        <v>0</v>
      </c>
      <c r="CY32" s="33">
        <f t="shared" si="32"/>
        <v>0</v>
      </c>
      <c r="CZ32" s="47"/>
      <c r="DA32" s="42">
        <v>0</v>
      </c>
      <c r="DB32" s="33">
        <f t="shared" si="33"/>
        <v>0</v>
      </c>
      <c r="DC32" s="47"/>
      <c r="DD32" s="47">
        <v>0</v>
      </c>
      <c r="DE32" s="33">
        <f t="shared" si="34"/>
        <v>0</v>
      </c>
      <c r="DF32" s="47"/>
      <c r="DG32" s="47"/>
      <c r="DH32" s="12">
        <f t="shared" si="65"/>
        <v>4755</v>
      </c>
      <c r="DI32" s="33">
        <f t="shared" si="35"/>
        <v>396.25</v>
      </c>
      <c r="DJ32" s="12">
        <f t="shared" si="36"/>
        <v>0</v>
      </c>
      <c r="DK32" s="42">
        <v>0</v>
      </c>
      <c r="DL32" s="33">
        <f t="shared" si="37"/>
        <v>0</v>
      </c>
      <c r="DM32" s="47"/>
      <c r="DN32" s="47">
        <v>0</v>
      </c>
      <c r="DO32" s="33">
        <f t="shared" si="38"/>
        <v>0</v>
      </c>
      <c r="DP32" s="47"/>
      <c r="DQ32" s="42">
        <v>0</v>
      </c>
      <c r="DR32" s="33">
        <f t="shared" si="39"/>
        <v>0</v>
      </c>
      <c r="DS32" s="47">
        <v>0</v>
      </c>
      <c r="DT32" s="47">
        <v>0</v>
      </c>
      <c r="DU32" s="33">
        <f t="shared" si="40"/>
        <v>0</v>
      </c>
      <c r="DV32" s="47"/>
      <c r="DW32" s="42">
        <v>0</v>
      </c>
      <c r="DX32" s="33">
        <f t="shared" si="41"/>
        <v>0</v>
      </c>
      <c r="DY32" s="47">
        <v>0</v>
      </c>
      <c r="DZ32" s="47">
        <v>267.8</v>
      </c>
      <c r="EA32" s="33">
        <f t="shared" si="42"/>
        <v>22.316666666666666</v>
      </c>
      <c r="EB32" s="47"/>
      <c r="EC32" s="47"/>
      <c r="ED32" s="12">
        <f t="shared" si="66"/>
        <v>267.8</v>
      </c>
      <c r="EE32" s="33">
        <f t="shared" si="43"/>
        <v>22.316666666666666</v>
      </c>
      <c r="EF32" s="12"/>
      <c r="EI32" s="14"/>
      <c r="EK32" s="14"/>
      <c r="EL32" s="14"/>
      <c r="EN32" s="14"/>
    </row>
    <row r="33" spans="1:144" s="15" customFormat="1" ht="20.25" customHeight="1">
      <c r="A33" s="21">
        <v>24</v>
      </c>
      <c r="B33" s="72" t="s">
        <v>79</v>
      </c>
      <c r="C33" s="38">
        <v>1436</v>
      </c>
      <c r="D33" s="38"/>
      <c r="E33" s="38">
        <v>1782</v>
      </c>
      <c r="F33" s="25">
        <f t="shared" si="0"/>
        <v>5875</v>
      </c>
      <c r="G33" s="33">
        <f t="shared" si="45"/>
        <v>489.58333333333331</v>
      </c>
      <c r="H33" s="12">
        <f t="shared" si="1"/>
        <v>0</v>
      </c>
      <c r="I33" s="12">
        <f t="shared" si="46"/>
        <v>0</v>
      </c>
      <c r="J33" s="12">
        <f t="shared" si="47"/>
        <v>0</v>
      </c>
      <c r="K33" s="12">
        <f t="shared" si="2"/>
        <v>2375</v>
      </c>
      <c r="L33" s="33">
        <f t="shared" si="3"/>
        <v>197.91666666666666</v>
      </c>
      <c r="M33" s="12">
        <f t="shared" si="48"/>
        <v>0</v>
      </c>
      <c r="N33" s="12">
        <f t="shared" si="49"/>
        <v>0</v>
      </c>
      <c r="O33" s="12">
        <f t="shared" si="50"/>
        <v>0</v>
      </c>
      <c r="P33" s="12">
        <f t="shared" si="4"/>
        <v>625</v>
      </c>
      <c r="Q33" s="33">
        <f t="shared" si="5"/>
        <v>52.083333333333336</v>
      </c>
      <c r="R33" s="12">
        <f t="shared" si="6"/>
        <v>0</v>
      </c>
      <c r="S33" s="12">
        <f t="shared" si="51"/>
        <v>0</v>
      </c>
      <c r="T33" s="11">
        <f t="shared" si="52"/>
        <v>0</v>
      </c>
      <c r="U33" s="47">
        <v>25</v>
      </c>
      <c r="V33" s="33">
        <f t="shared" si="7"/>
        <v>2.0833333333333335</v>
      </c>
      <c r="W33" s="47"/>
      <c r="X33" s="12">
        <f t="shared" si="53"/>
        <v>0</v>
      </c>
      <c r="Y33" s="11">
        <f t="shared" si="54"/>
        <v>0</v>
      </c>
      <c r="Z33" s="47">
        <v>800</v>
      </c>
      <c r="AA33" s="33">
        <f t="shared" si="8"/>
        <v>66.666666666666671</v>
      </c>
      <c r="AB33" s="47"/>
      <c r="AC33" s="12">
        <f t="shared" si="55"/>
        <v>0</v>
      </c>
      <c r="AD33" s="11">
        <f t="shared" si="56"/>
        <v>0</v>
      </c>
      <c r="AE33" s="47">
        <v>600</v>
      </c>
      <c r="AF33" s="33">
        <f t="shared" si="9"/>
        <v>50</v>
      </c>
      <c r="AG33" s="47"/>
      <c r="AH33" s="12">
        <f t="shared" si="57"/>
        <v>0</v>
      </c>
      <c r="AI33" s="11">
        <f t="shared" si="58"/>
        <v>0</v>
      </c>
      <c r="AJ33" s="47">
        <v>0</v>
      </c>
      <c r="AK33" s="33">
        <f t="shared" si="10"/>
        <v>0</v>
      </c>
      <c r="AL33" s="47"/>
      <c r="AM33" s="12" t="e">
        <f t="shared" si="59"/>
        <v>#DIV/0!</v>
      </c>
      <c r="AN33" s="11" t="e">
        <f t="shared" si="60"/>
        <v>#DIV/0!</v>
      </c>
      <c r="AO33" s="47"/>
      <c r="AP33" s="33">
        <f t="shared" si="11"/>
        <v>0</v>
      </c>
      <c r="AQ33" s="47"/>
      <c r="AR33" s="12" t="e">
        <f t="shared" si="61"/>
        <v>#DIV/0!</v>
      </c>
      <c r="AS33" s="11" t="e">
        <f t="shared" si="62"/>
        <v>#DIV/0!</v>
      </c>
      <c r="AT33" s="38">
        <v>0</v>
      </c>
      <c r="AU33" s="33">
        <f t="shared" si="12"/>
        <v>0</v>
      </c>
      <c r="AV33" s="47">
        <v>0</v>
      </c>
      <c r="AW33" s="38">
        <v>0</v>
      </c>
      <c r="AX33" s="33">
        <f t="shared" si="13"/>
        <v>0</v>
      </c>
      <c r="AY33" s="47"/>
      <c r="AZ33" s="48">
        <v>3500</v>
      </c>
      <c r="BA33" s="33">
        <f t="shared" si="14"/>
        <v>291.66666666666669</v>
      </c>
      <c r="BB33" s="47"/>
      <c r="BC33" s="38">
        <v>0</v>
      </c>
      <c r="BD33" s="33">
        <f t="shared" si="15"/>
        <v>0</v>
      </c>
      <c r="BE33" s="13"/>
      <c r="BF33" s="42">
        <v>0</v>
      </c>
      <c r="BG33" s="33">
        <f t="shared" si="16"/>
        <v>0</v>
      </c>
      <c r="BH33" s="47"/>
      <c r="BI33" s="38">
        <v>0</v>
      </c>
      <c r="BJ33" s="33">
        <f t="shared" si="17"/>
        <v>0</v>
      </c>
      <c r="BK33" s="47">
        <v>0</v>
      </c>
      <c r="BL33" s="38">
        <v>0</v>
      </c>
      <c r="BM33" s="33">
        <f t="shared" si="18"/>
        <v>0</v>
      </c>
      <c r="BN33" s="47">
        <v>0</v>
      </c>
      <c r="BO33" s="12">
        <f t="shared" si="19"/>
        <v>950</v>
      </c>
      <c r="BP33" s="33">
        <f t="shared" si="20"/>
        <v>79.166666666666671</v>
      </c>
      <c r="BQ33" s="12">
        <f t="shared" si="21"/>
        <v>0</v>
      </c>
      <c r="BR33" s="12">
        <f t="shared" si="63"/>
        <v>0</v>
      </c>
      <c r="BS33" s="11">
        <f t="shared" si="64"/>
        <v>0</v>
      </c>
      <c r="BT33" s="47">
        <v>700</v>
      </c>
      <c r="BU33" s="33">
        <f t="shared" si="22"/>
        <v>58.333333333333336</v>
      </c>
      <c r="BV33" s="47"/>
      <c r="BW33" s="47">
        <v>250</v>
      </c>
      <c r="BX33" s="33">
        <f t="shared" si="23"/>
        <v>20.833333333333332</v>
      </c>
      <c r="BY33" s="47"/>
      <c r="BZ33" s="42">
        <v>0</v>
      </c>
      <c r="CA33" s="33">
        <f t="shared" si="24"/>
        <v>0</v>
      </c>
      <c r="CB33" s="47"/>
      <c r="CC33" s="47">
        <v>0</v>
      </c>
      <c r="CD33" s="33">
        <f t="shared" si="25"/>
        <v>0</v>
      </c>
      <c r="CE33" s="47"/>
      <c r="CF33" s="11"/>
      <c r="CG33" s="33">
        <f t="shared" si="26"/>
        <v>0</v>
      </c>
      <c r="CH33" s="47">
        <v>0</v>
      </c>
      <c r="CI33" s="42">
        <v>0</v>
      </c>
      <c r="CJ33" s="33">
        <f t="shared" si="27"/>
        <v>0</v>
      </c>
      <c r="CK33" s="47"/>
      <c r="CL33" s="38">
        <v>0</v>
      </c>
      <c r="CM33" s="33">
        <f t="shared" si="28"/>
        <v>0</v>
      </c>
      <c r="CN33" s="47"/>
      <c r="CO33" s="47">
        <v>0</v>
      </c>
      <c r="CP33" s="33">
        <f t="shared" si="29"/>
        <v>0</v>
      </c>
      <c r="CQ33" s="47"/>
      <c r="CR33" s="47">
        <v>0</v>
      </c>
      <c r="CS33" s="33">
        <f t="shared" si="30"/>
        <v>0</v>
      </c>
      <c r="CT33" s="47"/>
      <c r="CU33" s="38">
        <v>0</v>
      </c>
      <c r="CV33" s="33">
        <f t="shared" si="31"/>
        <v>0</v>
      </c>
      <c r="CW33" s="47"/>
      <c r="CX33" s="42">
        <v>0</v>
      </c>
      <c r="CY33" s="33">
        <f t="shared" si="32"/>
        <v>0</v>
      </c>
      <c r="CZ33" s="47"/>
      <c r="DA33" s="42">
        <v>0</v>
      </c>
      <c r="DB33" s="33">
        <f t="shared" si="33"/>
        <v>0</v>
      </c>
      <c r="DC33" s="47"/>
      <c r="DD33" s="47">
        <v>0</v>
      </c>
      <c r="DE33" s="33">
        <f t="shared" si="34"/>
        <v>0</v>
      </c>
      <c r="DF33" s="47"/>
      <c r="DG33" s="47"/>
      <c r="DH33" s="12">
        <f t="shared" si="65"/>
        <v>5875</v>
      </c>
      <c r="DI33" s="33">
        <f t="shared" si="35"/>
        <v>489.58333333333331</v>
      </c>
      <c r="DJ33" s="12">
        <f t="shared" si="36"/>
        <v>0</v>
      </c>
      <c r="DK33" s="42">
        <v>0</v>
      </c>
      <c r="DL33" s="33">
        <f t="shared" si="37"/>
        <v>0</v>
      </c>
      <c r="DM33" s="47"/>
      <c r="DN33" s="47">
        <v>0</v>
      </c>
      <c r="DO33" s="33">
        <f t="shared" si="38"/>
        <v>0</v>
      </c>
      <c r="DP33" s="47"/>
      <c r="DQ33" s="42">
        <v>0</v>
      </c>
      <c r="DR33" s="33">
        <f t="shared" si="39"/>
        <v>0</v>
      </c>
      <c r="DS33" s="47">
        <v>0</v>
      </c>
      <c r="DT33" s="47">
        <v>0</v>
      </c>
      <c r="DU33" s="33">
        <f t="shared" si="40"/>
        <v>0</v>
      </c>
      <c r="DV33" s="47"/>
      <c r="DW33" s="42">
        <v>0</v>
      </c>
      <c r="DX33" s="33">
        <f t="shared" si="41"/>
        <v>0</v>
      </c>
      <c r="DY33" s="47">
        <v>0</v>
      </c>
      <c r="DZ33" s="47">
        <v>300</v>
      </c>
      <c r="EA33" s="33">
        <f t="shared" si="42"/>
        <v>25</v>
      </c>
      <c r="EB33" s="47"/>
      <c r="EC33" s="47"/>
      <c r="ED33" s="12">
        <f t="shared" si="66"/>
        <v>300</v>
      </c>
      <c r="EE33" s="33">
        <f t="shared" si="43"/>
        <v>25</v>
      </c>
      <c r="EF33" s="12"/>
      <c r="EI33" s="14"/>
      <c r="EK33" s="14"/>
      <c r="EL33" s="14"/>
      <c r="EN33" s="14"/>
    </row>
    <row r="34" spans="1:144" s="15" customFormat="1" ht="20.25" customHeight="1">
      <c r="A34" s="21">
        <v>25</v>
      </c>
      <c r="B34" s="72" t="s">
        <v>80</v>
      </c>
      <c r="C34" s="38">
        <v>802</v>
      </c>
      <c r="D34" s="38"/>
      <c r="E34" s="38">
        <v>2151</v>
      </c>
      <c r="F34" s="25">
        <f t="shared" si="0"/>
        <v>37761.599999999999</v>
      </c>
      <c r="G34" s="33">
        <f t="shared" si="45"/>
        <v>3146.7999999999997</v>
      </c>
      <c r="H34" s="12">
        <f t="shared" si="1"/>
        <v>0</v>
      </c>
      <c r="I34" s="12">
        <f t="shared" si="46"/>
        <v>0</v>
      </c>
      <c r="J34" s="12">
        <f t="shared" si="47"/>
        <v>0</v>
      </c>
      <c r="K34" s="12">
        <f t="shared" si="2"/>
        <v>11220.9</v>
      </c>
      <c r="L34" s="33">
        <f t="shared" si="3"/>
        <v>935.07499999999993</v>
      </c>
      <c r="M34" s="12">
        <f t="shared" si="48"/>
        <v>0</v>
      </c>
      <c r="N34" s="12">
        <f t="shared" si="49"/>
        <v>0</v>
      </c>
      <c r="O34" s="12">
        <f t="shared" si="50"/>
        <v>0</v>
      </c>
      <c r="P34" s="12">
        <f t="shared" si="4"/>
        <v>5963.3</v>
      </c>
      <c r="Q34" s="33">
        <f t="shared" si="5"/>
        <v>496.94166666666666</v>
      </c>
      <c r="R34" s="12">
        <f t="shared" si="6"/>
        <v>0</v>
      </c>
      <c r="S34" s="12">
        <f t="shared" si="51"/>
        <v>0</v>
      </c>
      <c r="T34" s="11">
        <f t="shared" si="52"/>
        <v>0</v>
      </c>
      <c r="U34" s="47">
        <v>2463.3000000000002</v>
      </c>
      <c r="V34" s="33">
        <f t="shared" si="7"/>
        <v>205.27500000000001</v>
      </c>
      <c r="W34" s="47"/>
      <c r="X34" s="12">
        <f t="shared" si="53"/>
        <v>0</v>
      </c>
      <c r="Y34" s="11">
        <f t="shared" si="54"/>
        <v>0</v>
      </c>
      <c r="Z34" s="47">
        <v>3757.6</v>
      </c>
      <c r="AA34" s="33">
        <f t="shared" si="8"/>
        <v>313.13333333333333</v>
      </c>
      <c r="AB34" s="47"/>
      <c r="AC34" s="12">
        <f t="shared" si="55"/>
        <v>0</v>
      </c>
      <c r="AD34" s="11">
        <f t="shared" si="56"/>
        <v>0</v>
      </c>
      <c r="AE34" s="47">
        <v>3500</v>
      </c>
      <c r="AF34" s="33">
        <f t="shared" si="9"/>
        <v>291.66666666666669</v>
      </c>
      <c r="AG34" s="47"/>
      <c r="AH34" s="12">
        <f t="shared" si="57"/>
        <v>0</v>
      </c>
      <c r="AI34" s="11">
        <f t="shared" si="58"/>
        <v>0</v>
      </c>
      <c r="AJ34" s="47">
        <v>100</v>
      </c>
      <c r="AK34" s="33">
        <f t="shared" si="10"/>
        <v>8.3333333333333339</v>
      </c>
      <c r="AL34" s="47"/>
      <c r="AM34" s="12">
        <f t="shared" si="59"/>
        <v>0</v>
      </c>
      <c r="AN34" s="11">
        <f t="shared" si="60"/>
        <v>0</v>
      </c>
      <c r="AO34" s="47"/>
      <c r="AP34" s="33">
        <f t="shared" si="11"/>
        <v>0</v>
      </c>
      <c r="AQ34" s="47"/>
      <c r="AR34" s="12" t="e">
        <f t="shared" si="61"/>
        <v>#DIV/0!</v>
      </c>
      <c r="AS34" s="11" t="e">
        <f t="shared" si="62"/>
        <v>#DIV/0!</v>
      </c>
      <c r="AT34" s="38">
        <v>0</v>
      </c>
      <c r="AU34" s="33">
        <f t="shared" si="12"/>
        <v>0</v>
      </c>
      <c r="AV34" s="47">
        <v>0</v>
      </c>
      <c r="AW34" s="38">
        <v>0</v>
      </c>
      <c r="AX34" s="33">
        <f t="shared" si="13"/>
        <v>0</v>
      </c>
      <c r="AY34" s="47"/>
      <c r="AZ34" s="48">
        <v>26540.7</v>
      </c>
      <c r="BA34" s="33">
        <f t="shared" si="14"/>
        <v>2211.7249999999999</v>
      </c>
      <c r="BB34" s="47"/>
      <c r="BC34" s="38">
        <v>0</v>
      </c>
      <c r="BD34" s="33">
        <f t="shared" si="15"/>
        <v>0</v>
      </c>
      <c r="BE34" s="13"/>
      <c r="BF34" s="42">
        <v>0</v>
      </c>
      <c r="BG34" s="33">
        <f t="shared" si="16"/>
        <v>0</v>
      </c>
      <c r="BH34" s="47"/>
      <c r="BI34" s="38">
        <v>0</v>
      </c>
      <c r="BJ34" s="33">
        <f t="shared" si="17"/>
        <v>0</v>
      </c>
      <c r="BK34" s="47">
        <v>0</v>
      </c>
      <c r="BL34" s="38">
        <v>0</v>
      </c>
      <c r="BM34" s="33">
        <f t="shared" si="18"/>
        <v>0</v>
      </c>
      <c r="BN34" s="47">
        <v>0</v>
      </c>
      <c r="BO34" s="12">
        <f t="shared" si="19"/>
        <v>700</v>
      </c>
      <c r="BP34" s="33">
        <f t="shared" si="20"/>
        <v>58.333333333333336</v>
      </c>
      <c r="BQ34" s="12">
        <f t="shared" si="21"/>
        <v>0</v>
      </c>
      <c r="BR34" s="12">
        <f t="shared" si="63"/>
        <v>0</v>
      </c>
      <c r="BS34" s="11">
        <f t="shared" si="64"/>
        <v>0</v>
      </c>
      <c r="BT34" s="47">
        <v>500</v>
      </c>
      <c r="BU34" s="33">
        <f t="shared" si="22"/>
        <v>41.666666666666664</v>
      </c>
      <c r="BV34" s="47"/>
      <c r="BW34" s="47">
        <v>200</v>
      </c>
      <c r="BX34" s="33">
        <f t="shared" si="23"/>
        <v>16.666666666666668</v>
      </c>
      <c r="BY34" s="47"/>
      <c r="BZ34" s="42">
        <v>0</v>
      </c>
      <c r="CA34" s="33">
        <f t="shared" si="24"/>
        <v>0</v>
      </c>
      <c r="CB34" s="47"/>
      <c r="CC34" s="47">
        <v>0</v>
      </c>
      <c r="CD34" s="33">
        <f t="shared" si="25"/>
        <v>0</v>
      </c>
      <c r="CE34" s="47"/>
      <c r="CF34" s="11"/>
      <c r="CG34" s="33">
        <f t="shared" si="26"/>
        <v>0</v>
      </c>
      <c r="CH34" s="47">
        <v>0</v>
      </c>
      <c r="CI34" s="42">
        <v>0</v>
      </c>
      <c r="CJ34" s="33">
        <f t="shared" si="27"/>
        <v>0</v>
      </c>
      <c r="CK34" s="47"/>
      <c r="CL34" s="38">
        <v>0</v>
      </c>
      <c r="CM34" s="33">
        <f t="shared" si="28"/>
        <v>0</v>
      </c>
      <c r="CN34" s="47"/>
      <c r="CO34" s="47">
        <v>700</v>
      </c>
      <c r="CP34" s="33">
        <f t="shared" si="29"/>
        <v>58.333333333333336</v>
      </c>
      <c r="CQ34" s="47"/>
      <c r="CR34" s="47">
        <v>700</v>
      </c>
      <c r="CS34" s="33">
        <f t="shared" si="30"/>
        <v>58.333333333333336</v>
      </c>
      <c r="CT34" s="47"/>
      <c r="CU34" s="38">
        <v>0</v>
      </c>
      <c r="CV34" s="33">
        <f t="shared" si="31"/>
        <v>0</v>
      </c>
      <c r="CW34" s="47"/>
      <c r="CX34" s="42">
        <v>0</v>
      </c>
      <c r="CY34" s="33">
        <f t="shared" si="32"/>
        <v>0</v>
      </c>
      <c r="CZ34" s="47"/>
      <c r="DA34" s="42">
        <v>0</v>
      </c>
      <c r="DB34" s="33">
        <f t="shared" si="33"/>
        <v>0</v>
      </c>
      <c r="DC34" s="47"/>
      <c r="DD34" s="47">
        <v>0</v>
      </c>
      <c r="DE34" s="33">
        <f t="shared" si="34"/>
        <v>0</v>
      </c>
      <c r="DF34" s="47"/>
      <c r="DG34" s="47"/>
      <c r="DH34" s="12">
        <f t="shared" si="65"/>
        <v>37761.599999999999</v>
      </c>
      <c r="DI34" s="33">
        <f t="shared" si="35"/>
        <v>3146.7999999999997</v>
      </c>
      <c r="DJ34" s="12">
        <f t="shared" si="36"/>
        <v>0</v>
      </c>
      <c r="DK34" s="42">
        <v>0</v>
      </c>
      <c r="DL34" s="33">
        <f t="shared" si="37"/>
        <v>0</v>
      </c>
      <c r="DM34" s="47">
        <v>0</v>
      </c>
      <c r="DN34" s="47">
        <v>0</v>
      </c>
      <c r="DO34" s="33">
        <f t="shared" si="38"/>
        <v>0</v>
      </c>
      <c r="DP34" s="47"/>
      <c r="DQ34" s="42">
        <v>0</v>
      </c>
      <c r="DR34" s="33">
        <f t="shared" si="39"/>
        <v>0</v>
      </c>
      <c r="DS34" s="47">
        <v>0</v>
      </c>
      <c r="DT34" s="47">
        <v>0</v>
      </c>
      <c r="DU34" s="33">
        <f t="shared" si="40"/>
        <v>0</v>
      </c>
      <c r="DV34" s="47"/>
      <c r="DW34" s="42">
        <v>0</v>
      </c>
      <c r="DX34" s="33">
        <f t="shared" si="41"/>
        <v>0</v>
      </c>
      <c r="DY34" s="47">
        <v>0</v>
      </c>
      <c r="DZ34" s="47">
        <v>4097.6000000000004</v>
      </c>
      <c r="EA34" s="33">
        <f t="shared" si="42"/>
        <v>341.4666666666667</v>
      </c>
      <c r="EB34" s="47"/>
      <c r="EC34" s="47"/>
      <c r="ED34" s="12">
        <f t="shared" si="66"/>
        <v>4097.6000000000004</v>
      </c>
      <c r="EE34" s="33">
        <f t="shared" si="43"/>
        <v>341.4666666666667</v>
      </c>
      <c r="EF34" s="12"/>
      <c r="EI34" s="14"/>
      <c r="EK34" s="14"/>
      <c r="EL34" s="14"/>
      <c r="EN34" s="14"/>
    </row>
    <row r="35" spans="1:144" s="15" customFormat="1" ht="20.25" customHeight="1">
      <c r="A35" s="21">
        <v>26</v>
      </c>
      <c r="B35" s="86" t="s">
        <v>81</v>
      </c>
      <c r="C35" s="38">
        <v>1773</v>
      </c>
      <c r="D35" s="38"/>
      <c r="E35" s="38">
        <v>22053</v>
      </c>
      <c r="F35" s="25">
        <f t="shared" si="0"/>
        <v>87647.8</v>
      </c>
      <c r="G35" s="33">
        <f t="shared" si="45"/>
        <v>7303.9833333333336</v>
      </c>
      <c r="H35" s="12">
        <f t="shared" si="1"/>
        <v>0</v>
      </c>
      <c r="I35" s="12">
        <f t="shared" si="46"/>
        <v>0</v>
      </c>
      <c r="J35" s="12">
        <f t="shared" si="47"/>
        <v>0</v>
      </c>
      <c r="K35" s="12">
        <f t="shared" si="2"/>
        <v>24744.699999999997</v>
      </c>
      <c r="L35" s="33">
        <f t="shared" si="3"/>
        <v>2062.0583333333329</v>
      </c>
      <c r="M35" s="12">
        <f t="shared" si="48"/>
        <v>0</v>
      </c>
      <c r="N35" s="12">
        <f t="shared" si="49"/>
        <v>0</v>
      </c>
      <c r="O35" s="12">
        <f t="shared" si="50"/>
        <v>0</v>
      </c>
      <c r="P35" s="12">
        <f t="shared" si="4"/>
        <v>13165.5</v>
      </c>
      <c r="Q35" s="33">
        <f t="shared" si="5"/>
        <v>1097.125</v>
      </c>
      <c r="R35" s="12">
        <f t="shared" si="6"/>
        <v>0</v>
      </c>
      <c r="S35" s="12">
        <f t="shared" si="51"/>
        <v>0</v>
      </c>
      <c r="T35" s="11">
        <f t="shared" si="52"/>
        <v>0</v>
      </c>
      <c r="U35" s="47">
        <v>1450.9</v>
      </c>
      <c r="V35" s="33">
        <f t="shared" si="7"/>
        <v>120.90833333333335</v>
      </c>
      <c r="W35" s="47"/>
      <c r="X35" s="12">
        <f t="shared" si="53"/>
        <v>0</v>
      </c>
      <c r="Y35" s="11">
        <f t="shared" si="54"/>
        <v>0</v>
      </c>
      <c r="Z35" s="47">
        <v>5109.2</v>
      </c>
      <c r="AA35" s="33">
        <f t="shared" si="8"/>
        <v>425.76666666666665</v>
      </c>
      <c r="AB35" s="47"/>
      <c r="AC35" s="12">
        <f t="shared" si="55"/>
        <v>0</v>
      </c>
      <c r="AD35" s="11">
        <f t="shared" si="56"/>
        <v>0</v>
      </c>
      <c r="AE35" s="47">
        <v>11714.6</v>
      </c>
      <c r="AF35" s="33">
        <f t="shared" si="9"/>
        <v>976.2166666666667</v>
      </c>
      <c r="AG35" s="47"/>
      <c r="AH35" s="12">
        <f t="shared" si="57"/>
        <v>0</v>
      </c>
      <c r="AI35" s="11">
        <f t="shared" si="58"/>
        <v>0</v>
      </c>
      <c r="AJ35" s="47">
        <v>800</v>
      </c>
      <c r="AK35" s="33">
        <f t="shared" si="10"/>
        <v>66.666666666666671</v>
      </c>
      <c r="AL35" s="47"/>
      <c r="AM35" s="12">
        <f t="shared" si="59"/>
        <v>0</v>
      </c>
      <c r="AN35" s="11">
        <f t="shared" si="60"/>
        <v>0</v>
      </c>
      <c r="AO35" s="47"/>
      <c r="AP35" s="33">
        <f t="shared" si="11"/>
        <v>0</v>
      </c>
      <c r="AQ35" s="47"/>
      <c r="AR35" s="12" t="e">
        <f t="shared" si="61"/>
        <v>#DIV/0!</v>
      </c>
      <c r="AS35" s="11" t="e">
        <f t="shared" si="62"/>
        <v>#DIV/0!</v>
      </c>
      <c r="AT35" s="38">
        <v>0</v>
      </c>
      <c r="AU35" s="33">
        <f t="shared" si="12"/>
        <v>0</v>
      </c>
      <c r="AV35" s="47">
        <v>0</v>
      </c>
      <c r="AW35" s="38">
        <v>0</v>
      </c>
      <c r="AX35" s="33">
        <f t="shared" si="13"/>
        <v>0</v>
      </c>
      <c r="AY35" s="47"/>
      <c r="AZ35" s="48">
        <v>60336</v>
      </c>
      <c r="BA35" s="33">
        <f t="shared" si="14"/>
        <v>5028</v>
      </c>
      <c r="BB35" s="47"/>
      <c r="BC35" s="38">
        <v>0</v>
      </c>
      <c r="BD35" s="33">
        <f t="shared" si="15"/>
        <v>0</v>
      </c>
      <c r="BE35" s="13"/>
      <c r="BF35" s="42">
        <v>2567.1</v>
      </c>
      <c r="BG35" s="33">
        <f t="shared" si="16"/>
        <v>213.92499999999998</v>
      </c>
      <c r="BH35" s="47"/>
      <c r="BI35" s="38">
        <v>0</v>
      </c>
      <c r="BJ35" s="33">
        <f t="shared" si="17"/>
        <v>0</v>
      </c>
      <c r="BK35" s="47">
        <v>0</v>
      </c>
      <c r="BL35" s="38">
        <v>0</v>
      </c>
      <c r="BM35" s="33">
        <f t="shared" si="18"/>
        <v>0</v>
      </c>
      <c r="BN35" s="47">
        <v>0</v>
      </c>
      <c r="BO35" s="12">
        <f t="shared" si="19"/>
        <v>594.1</v>
      </c>
      <c r="BP35" s="33">
        <f t="shared" si="20"/>
        <v>49.508333333333333</v>
      </c>
      <c r="BQ35" s="12">
        <f t="shared" si="21"/>
        <v>0</v>
      </c>
      <c r="BR35" s="12">
        <f t="shared" si="63"/>
        <v>0</v>
      </c>
      <c r="BS35" s="11">
        <f t="shared" si="64"/>
        <v>0</v>
      </c>
      <c r="BT35" s="47">
        <v>394.1</v>
      </c>
      <c r="BU35" s="33">
        <f t="shared" si="22"/>
        <v>32.841666666666669</v>
      </c>
      <c r="BV35" s="47"/>
      <c r="BW35" s="47">
        <v>0</v>
      </c>
      <c r="BX35" s="33">
        <f t="shared" si="23"/>
        <v>0</v>
      </c>
      <c r="BY35" s="47"/>
      <c r="BZ35" s="42">
        <v>0</v>
      </c>
      <c r="CA35" s="33">
        <f t="shared" si="24"/>
        <v>0</v>
      </c>
      <c r="CB35" s="47"/>
      <c r="CC35" s="47">
        <v>200</v>
      </c>
      <c r="CD35" s="33">
        <f t="shared" si="25"/>
        <v>16.666666666666668</v>
      </c>
      <c r="CE35" s="47"/>
      <c r="CF35" s="11"/>
      <c r="CG35" s="33">
        <f t="shared" si="26"/>
        <v>0</v>
      </c>
      <c r="CH35" s="47">
        <v>0</v>
      </c>
      <c r="CI35" s="42">
        <v>0</v>
      </c>
      <c r="CJ35" s="33">
        <f t="shared" si="27"/>
        <v>0</v>
      </c>
      <c r="CK35" s="47"/>
      <c r="CL35" s="38">
        <v>0</v>
      </c>
      <c r="CM35" s="33">
        <f t="shared" si="28"/>
        <v>0</v>
      </c>
      <c r="CN35" s="47"/>
      <c r="CO35" s="47">
        <v>5075.8999999999996</v>
      </c>
      <c r="CP35" s="33">
        <f t="shared" si="29"/>
        <v>422.99166666666662</v>
      </c>
      <c r="CQ35" s="47"/>
      <c r="CR35" s="47">
        <v>2872.4</v>
      </c>
      <c r="CS35" s="33">
        <f t="shared" si="30"/>
        <v>239.36666666666667</v>
      </c>
      <c r="CT35" s="47"/>
      <c r="CU35" s="38">
        <v>0</v>
      </c>
      <c r="CV35" s="33">
        <f t="shared" si="31"/>
        <v>0</v>
      </c>
      <c r="CW35" s="47"/>
      <c r="CX35" s="42">
        <v>0</v>
      </c>
      <c r="CY35" s="33">
        <f t="shared" si="32"/>
        <v>0</v>
      </c>
      <c r="CZ35" s="47"/>
      <c r="DA35" s="42">
        <v>0</v>
      </c>
      <c r="DB35" s="33">
        <f t="shared" si="33"/>
        <v>0</v>
      </c>
      <c r="DC35" s="47"/>
      <c r="DD35" s="47">
        <v>0</v>
      </c>
      <c r="DE35" s="33">
        <f t="shared" si="34"/>
        <v>0</v>
      </c>
      <c r="DF35" s="47"/>
      <c r="DG35" s="47"/>
      <c r="DH35" s="12">
        <f t="shared" si="65"/>
        <v>87647.8</v>
      </c>
      <c r="DI35" s="33">
        <f t="shared" si="35"/>
        <v>7303.9833333333336</v>
      </c>
      <c r="DJ35" s="12">
        <f t="shared" si="36"/>
        <v>0</v>
      </c>
      <c r="DK35" s="42">
        <v>0</v>
      </c>
      <c r="DL35" s="33">
        <f t="shared" si="37"/>
        <v>0</v>
      </c>
      <c r="DM35" s="47">
        <v>0</v>
      </c>
      <c r="DN35" s="47">
        <v>0</v>
      </c>
      <c r="DO35" s="33">
        <f t="shared" si="38"/>
        <v>0</v>
      </c>
      <c r="DP35" s="47"/>
      <c r="DQ35" s="42">
        <v>0</v>
      </c>
      <c r="DR35" s="33">
        <f t="shared" si="39"/>
        <v>0</v>
      </c>
      <c r="DS35" s="47">
        <v>0</v>
      </c>
      <c r="DT35" s="47">
        <v>0</v>
      </c>
      <c r="DU35" s="33">
        <f t="shared" si="40"/>
        <v>0</v>
      </c>
      <c r="DV35" s="47"/>
      <c r="DW35" s="42">
        <v>0</v>
      </c>
      <c r="DX35" s="33">
        <f t="shared" si="41"/>
        <v>0</v>
      </c>
      <c r="DY35" s="47">
        <v>0</v>
      </c>
      <c r="DZ35" s="47">
        <v>7082.1</v>
      </c>
      <c r="EA35" s="33">
        <f t="shared" si="42"/>
        <v>590.17500000000007</v>
      </c>
      <c r="EB35" s="47"/>
      <c r="EC35" s="47"/>
      <c r="ED35" s="12">
        <f t="shared" si="66"/>
        <v>7082.1</v>
      </c>
      <c r="EE35" s="33">
        <f t="shared" si="43"/>
        <v>590.17500000000007</v>
      </c>
      <c r="EF35" s="12"/>
      <c r="EI35" s="14"/>
      <c r="EK35" s="14"/>
      <c r="EL35" s="14"/>
      <c r="EN35" s="14"/>
    </row>
    <row r="36" spans="1:144" s="15" customFormat="1" ht="20.25" customHeight="1">
      <c r="A36" s="21">
        <v>27</v>
      </c>
      <c r="B36" s="72" t="s">
        <v>82</v>
      </c>
      <c r="C36" s="38">
        <v>32256</v>
      </c>
      <c r="D36" s="38"/>
      <c r="E36" s="38">
        <v>18115</v>
      </c>
      <c r="F36" s="25">
        <f t="shared" si="0"/>
        <v>61573.599999999999</v>
      </c>
      <c r="G36" s="33">
        <f t="shared" si="45"/>
        <v>5131.1333333333332</v>
      </c>
      <c r="H36" s="12">
        <f t="shared" si="1"/>
        <v>0</v>
      </c>
      <c r="I36" s="12">
        <f t="shared" si="46"/>
        <v>0</v>
      </c>
      <c r="J36" s="12">
        <f t="shared" si="47"/>
        <v>0</v>
      </c>
      <c r="K36" s="12">
        <f t="shared" si="2"/>
        <v>23300</v>
      </c>
      <c r="L36" s="33">
        <f t="shared" si="3"/>
        <v>1941.6666666666667</v>
      </c>
      <c r="M36" s="12">
        <f t="shared" si="48"/>
        <v>0</v>
      </c>
      <c r="N36" s="12">
        <f t="shared" si="49"/>
        <v>0</v>
      </c>
      <c r="O36" s="12">
        <f t="shared" si="50"/>
        <v>0</v>
      </c>
      <c r="P36" s="12">
        <f t="shared" si="4"/>
        <v>12500</v>
      </c>
      <c r="Q36" s="33">
        <f t="shared" si="5"/>
        <v>1041.6666666666667</v>
      </c>
      <c r="R36" s="12">
        <f t="shared" si="6"/>
        <v>0</v>
      </c>
      <c r="S36" s="12">
        <f t="shared" si="51"/>
        <v>0</v>
      </c>
      <c r="T36" s="11">
        <f t="shared" si="52"/>
        <v>0</v>
      </c>
      <c r="U36" s="47">
        <v>4000</v>
      </c>
      <c r="V36" s="33">
        <f t="shared" si="7"/>
        <v>333.33333333333331</v>
      </c>
      <c r="W36" s="47"/>
      <c r="X36" s="12">
        <f t="shared" si="53"/>
        <v>0</v>
      </c>
      <c r="Y36" s="11">
        <f t="shared" si="54"/>
        <v>0</v>
      </c>
      <c r="Z36" s="47">
        <v>3100</v>
      </c>
      <c r="AA36" s="33">
        <f t="shared" si="8"/>
        <v>258.33333333333331</v>
      </c>
      <c r="AB36" s="47"/>
      <c r="AC36" s="12">
        <f t="shared" si="55"/>
        <v>0</v>
      </c>
      <c r="AD36" s="11">
        <f t="shared" si="56"/>
        <v>0</v>
      </c>
      <c r="AE36" s="47">
        <v>8500</v>
      </c>
      <c r="AF36" s="33">
        <f t="shared" si="9"/>
        <v>708.33333333333337</v>
      </c>
      <c r="AG36" s="47"/>
      <c r="AH36" s="12">
        <f t="shared" si="57"/>
        <v>0</v>
      </c>
      <c r="AI36" s="11">
        <f t="shared" si="58"/>
        <v>0</v>
      </c>
      <c r="AJ36" s="47">
        <v>530</v>
      </c>
      <c r="AK36" s="33">
        <f t="shared" si="10"/>
        <v>44.166666666666664</v>
      </c>
      <c r="AL36" s="47"/>
      <c r="AM36" s="12">
        <f t="shared" si="59"/>
        <v>0</v>
      </c>
      <c r="AN36" s="11">
        <f t="shared" si="60"/>
        <v>0</v>
      </c>
      <c r="AO36" s="47"/>
      <c r="AP36" s="33">
        <f t="shared" si="11"/>
        <v>0</v>
      </c>
      <c r="AQ36" s="47"/>
      <c r="AR36" s="12" t="e">
        <f t="shared" si="61"/>
        <v>#DIV/0!</v>
      </c>
      <c r="AS36" s="11" t="e">
        <f t="shared" si="62"/>
        <v>#DIV/0!</v>
      </c>
      <c r="AT36" s="38">
        <v>0</v>
      </c>
      <c r="AU36" s="33">
        <f t="shared" si="12"/>
        <v>0</v>
      </c>
      <c r="AV36" s="47">
        <v>0</v>
      </c>
      <c r="AW36" s="38">
        <v>0</v>
      </c>
      <c r="AX36" s="33">
        <f t="shared" si="13"/>
        <v>0</v>
      </c>
      <c r="AY36" s="47"/>
      <c r="AZ36" s="48">
        <v>38173.599999999999</v>
      </c>
      <c r="BA36" s="33">
        <f t="shared" si="14"/>
        <v>3181.1333333333332</v>
      </c>
      <c r="BB36" s="47"/>
      <c r="BC36" s="38">
        <v>0</v>
      </c>
      <c r="BD36" s="33">
        <f t="shared" si="15"/>
        <v>0</v>
      </c>
      <c r="BE36" s="13"/>
      <c r="BF36" s="42">
        <v>0</v>
      </c>
      <c r="BG36" s="33">
        <f t="shared" si="16"/>
        <v>0</v>
      </c>
      <c r="BH36" s="47"/>
      <c r="BI36" s="38">
        <v>0</v>
      </c>
      <c r="BJ36" s="33">
        <f t="shared" si="17"/>
        <v>0</v>
      </c>
      <c r="BK36" s="47">
        <v>0</v>
      </c>
      <c r="BL36" s="38">
        <v>0</v>
      </c>
      <c r="BM36" s="33">
        <f t="shared" si="18"/>
        <v>0</v>
      </c>
      <c r="BN36" s="47">
        <v>0</v>
      </c>
      <c r="BO36" s="12">
        <f t="shared" si="19"/>
        <v>1200</v>
      </c>
      <c r="BP36" s="33">
        <f t="shared" si="20"/>
        <v>100</v>
      </c>
      <c r="BQ36" s="12">
        <f t="shared" si="21"/>
        <v>0</v>
      </c>
      <c r="BR36" s="12">
        <f t="shared" si="63"/>
        <v>0</v>
      </c>
      <c r="BS36" s="11">
        <f t="shared" si="64"/>
        <v>0</v>
      </c>
      <c r="BT36" s="47">
        <v>400</v>
      </c>
      <c r="BU36" s="33">
        <f t="shared" si="22"/>
        <v>33.333333333333336</v>
      </c>
      <c r="BV36" s="47"/>
      <c r="BW36" s="47">
        <v>0</v>
      </c>
      <c r="BX36" s="33">
        <f t="shared" si="23"/>
        <v>0</v>
      </c>
      <c r="BY36" s="47"/>
      <c r="BZ36" s="42">
        <v>0</v>
      </c>
      <c r="CA36" s="33">
        <f t="shared" si="24"/>
        <v>0</v>
      </c>
      <c r="CB36" s="47"/>
      <c r="CC36" s="47">
        <v>800</v>
      </c>
      <c r="CD36" s="33">
        <f t="shared" si="25"/>
        <v>66.666666666666671</v>
      </c>
      <c r="CE36" s="47"/>
      <c r="CF36" s="11"/>
      <c r="CG36" s="33">
        <f t="shared" si="26"/>
        <v>0</v>
      </c>
      <c r="CH36" s="47">
        <v>0</v>
      </c>
      <c r="CI36" s="42">
        <v>100</v>
      </c>
      <c r="CJ36" s="33">
        <f t="shared" si="27"/>
        <v>8.3333333333333339</v>
      </c>
      <c r="CK36" s="47"/>
      <c r="CL36" s="38">
        <v>0</v>
      </c>
      <c r="CM36" s="33">
        <f t="shared" si="28"/>
        <v>0</v>
      </c>
      <c r="CN36" s="47"/>
      <c r="CO36" s="47">
        <v>5970</v>
      </c>
      <c r="CP36" s="33">
        <f t="shared" si="29"/>
        <v>497.5</v>
      </c>
      <c r="CQ36" s="47"/>
      <c r="CR36" s="47">
        <v>1000</v>
      </c>
      <c r="CS36" s="33">
        <f t="shared" si="30"/>
        <v>83.333333333333329</v>
      </c>
      <c r="CT36" s="47"/>
      <c r="CU36" s="38">
        <v>0</v>
      </c>
      <c r="CV36" s="33">
        <f t="shared" si="31"/>
        <v>0</v>
      </c>
      <c r="CW36" s="47"/>
      <c r="CX36" s="42">
        <v>0</v>
      </c>
      <c r="CY36" s="33">
        <f t="shared" si="32"/>
        <v>0</v>
      </c>
      <c r="CZ36" s="47"/>
      <c r="DA36" s="42">
        <v>0</v>
      </c>
      <c r="DB36" s="33">
        <f t="shared" si="33"/>
        <v>0</v>
      </c>
      <c r="DC36" s="47"/>
      <c r="DD36" s="47">
        <v>0</v>
      </c>
      <c r="DE36" s="33">
        <f t="shared" si="34"/>
        <v>0</v>
      </c>
      <c r="DF36" s="47"/>
      <c r="DG36" s="47"/>
      <c r="DH36" s="12">
        <f t="shared" si="65"/>
        <v>61573.599999999999</v>
      </c>
      <c r="DI36" s="33">
        <f t="shared" si="35"/>
        <v>5131.1333333333332</v>
      </c>
      <c r="DJ36" s="12">
        <f t="shared" si="36"/>
        <v>0</v>
      </c>
      <c r="DK36" s="42">
        <v>0</v>
      </c>
      <c r="DL36" s="33">
        <f t="shared" si="37"/>
        <v>0</v>
      </c>
      <c r="DM36" s="47">
        <v>0</v>
      </c>
      <c r="DN36" s="47">
        <v>0</v>
      </c>
      <c r="DO36" s="33">
        <f t="shared" si="38"/>
        <v>0</v>
      </c>
      <c r="DP36" s="47"/>
      <c r="DQ36" s="42">
        <v>0</v>
      </c>
      <c r="DR36" s="33">
        <f t="shared" si="39"/>
        <v>0</v>
      </c>
      <c r="DS36" s="47">
        <v>0</v>
      </c>
      <c r="DT36" s="47">
        <v>0</v>
      </c>
      <c r="DU36" s="33">
        <f t="shared" si="40"/>
        <v>0</v>
      </c>
      <c r="DV36" s="47"/>
      <c r="DW36" s="42">
        <v>0</v>
      </c>
      <c r="DX36" s="33">
        <f t="shared" si="41"/>
        <v>0</v>
      </c>
      <c r="DY36" s="47">
        <v>0</v>
      </c>
      <c r="DZ36" s="47">
        <v>3100</v>
      </c>
      <c r="EA36" s="33">
        <f t="shared" si="42"/>
        <v>258.33333333333331</v>
      </c>
      <c r="EB36" s="47"/>
      <c r="EC36" s="47"/>
      <c r="ED36" s="12">
        <f t="shared" si="66"/>
        <v>3100</v>
      </c>
      <c r="EE36" s="33">
        <f t="shared" si="43"/>
        <v>258.33333333333331</v>
      </c>
      <c r="EF36" s="12"/>
      <c r="EI36" s="14"/>
      <c r="EK36" s="14"/>
      <c r="EL36" s="14"/>
      <c r="EN36" s="14"/>
    </row>
    <row r="37" spans="1:144" s="15" customFormat="1" ht="20.25" customHeight="1">
      <c r="A37" s="21">
        <v>28</v>
      </c>
      <c r="B37" s="72" t="s">
        <v>83</v>
      </c>
      <c r="C37" s="38">
        <v>732.4</v>
      </c>
      <c r="D37" s="38"/>
      <c r="E37" s="38">
        <v>33314.300000000003</v>
      </c>
      <c r="F37" s="25">
        <f t="shared" si="0"/>
        <v>175338.7</v>
      </c>
      <c r="G37" s="33">
        <f t="shared" si="45"/>
        <v>14611.558333333334</v>
      </c>
      <c r="H37" s="12">
        <f t="shared" si="1"/>
        <v>0</v>
      </c>
      <c r="I37" s="12">
        <f t="shared" si="46"/>
        <v>0</v>
      </c>
      <c r="J37" s="12">
        <f t="shared" si="47"/>
        <v>0</v>
      </c>
      <c r="K37" s="12">
        <f t="shared" si="2"/>
        <v>68906.599999999991</v>
      </c>
      <c r="L37" s="33">
        <f t="shared" si="3"/>
        <v>5742.2166666666662</v>
      </c>
      <c r="M37" s="12">
        <f t="shared" si="48"/>
        <v>0</v>
      </c>
      <c r="N37" s="12">
        <f t="shared" si="49"/>
        <v>0</v>
      </c>
      <c r="O37" s="12">
        <f t="shared" si="50"/>
        <v>0</v>
      </c>
      <c r="P37" s="12">
        <f t="shared" si="4"/>
        <v>34669</v>
      </c>
      <c r="Q37" s="33">
        <f t="shared" si="5"/>
        <v>2889.0833333333335</v>
      </c>
      <c r="R37" s="12">
        <f t="shared" si="6"/>
        <v>0</v>
      </c>
      <c r="S37" s="12">
        <f t="shared" si="51"/>
        <v>0</v>
      </c>
      <c r="T37" s="11">
        <f t="shared" si="52"/>
        <v>0</v>
      </c>
      <c r="U37" s="47">
        <v>8578.7000000000007</v>
      </c>
      <c r="V37" s="33">
        <f t="shared" si="7"/>
        <v>714.89166666666677</v>
      </c>
      <c r="W37" s="47"/>
      <c r="X37" s="12">
        <f t="shared" si="53"/>
        <v>0</v>
      </c>
      <c r="Y37" s="11">
        <f t="shared" si="54"/>
        <v>0</v>
      </c>
      <c r="Z37" s="47">
        <v>9630.9</v>
      </c>
      <c r="AA37" s="33">
        <f t="shared" si="8"/>
        <v>802.57499999999993</v>
      </c>
      <c r="AB37" s="47"/>
      <c r="AC37" s="12">
        <f t="shared" si="55"/>
        <v>0</v>
      </c>
      <c r="AD37" s="11">
        <f t="shared" si="56"/>
        <v>0</v>
      </c>
      <c r="AE37" s="47">
        <v>26090.3</v>
      </c>
      <c r="AF37" s="33">
        <f t="shared" si="9"/>
        <v>2174.1916666666666</v>
      </c>
      <c r="AG37" s="47"/>
      <c r="AH37" s="12">
        <f t="shared" si="57"/>
        <v>0</v>
      </c>
      <c r="AI37" s="11">
        <f t="shared" si="58"/>
        <v>0</v>
      </c>
      <c r="AJ37" s="47">
        <v>745</v>
      </c>
      <c r="AK37" s="33">
        <f t="shared" si="10"/>
        <v>62.083333333333336</v>
      </c>
      <c r="AL37" s="47"/>
      <c r="AM37" s="12">
        <f t="shared" si="59"/>
        <v>0</v>
      </c>
      <c r="AN37" s="11">
        <f t="shared" si="60"/>
        <v>0</v>
      </c>
      <c r="AO37" s="47"/>
      <c r="AP37" s="33">
        <f t="shared" si="11"/>
        <v>0</v>
      </c>
      <c r="AQ37" s="47"/>
      <c r="AR37" s="12" t="e">
        <f t="shared" si="61"/>
        <v>#DIV/0!</v>
      </c>
      <c r="AS37" s="11" t="e">
        <f t="shared" si="62"/>
        <v>#DIV/0!</v>
      </c>
      <c r="AT37" s="38">
        <v>0</v>
      </c>
      <c r="AU37" s="33">
        <f t="shared" si="12"/>
        <v>0</v>
      </c>
      <c r="AV37" s="47">
        <v>0</v>
      </c>
      <c r="AW37" s="38">
        <v>0</v>
      </c>
      <c r="AX37" s="33">
        <f t="shared" si="13"/>
        <v>0</v>
      </c>
      <c r="AY37" s="47"/>
      <c r="AZ37" s="48">
        <v>106432.1</v>
      </c>
      <c r="BA37" s="33">
        <f t="shared" si="14"/>
        <v>8869.3416666666672</v>
      </c>
      <c r="BB37" s="47"/>
      <c r="BC37" s="38">
        <v>0</v>
      </c>
      <c r="BD37" s="33">
        <f t="shared" si="15"/>
        <v>0</v>
      </c>
      <c r="BE37" s="13"/>
      <c r="BF37" s="42">
        <v>0</v>
      </c>
      <c r="BG37" s="33">
        <f t="shared" si="16"/>
        <v>0</v>
      </c>
      <c r="BH37" s="47"/>
      <c r="BI37" s="38">
        <v>0</v>
      </c>
      <c r="BJ37" s="33">
        <f t="shared" si="17"/>
        <v>0</v>
      </c>
      <c r="BK37" s="47">
        <v>0</v>
      </c>
      <c r="BL37" s="38">
        <v>0</v>
      </c>
      <c r="BM37" s="33">
        <f t="shared" si="18"/>
        <v>0</v>
      </c>
      <c r="BN37" s="47">
        <v>0</v>
      </c>
      <c r="BO37" s="12">
        <f t="shared" si="19"/>
        <v>267.7</v>
      </c>
      <c r="BP37" s="33">
        <f t="shared" si="20"/>
        <v>22.308333333333334</v>
      </c>
      <c r="BQ37" s="12">
        <f t="shared" si="21"/>
        <v>0</v>
      </c>
      <c r="BR37" s="12">
        <f t="shared" si="63"/>
        <v>0</v>
      </c>
      <c r="BS37" s="11">
        <f t="shared" si="64"/>
        <v>0</v>
      </c>
      <c r="BT37" s="47">
        <v>0</v>
      </c>
      <c r="BU37" s="33">
        <f t="shared" si="22"/>
        <v>0</v>
      </c>
      <c r="BV37" s="47"/>
      <c r="BW37" s="47">
        <v>267.7</v>
      </c>
      <c r="BX37" s="33">
        <f t="shared" si="23"/>
        <v>22.308333333333334</v>
      </c>
      <c r="BY37" s="47"/>
      <c r="BZ37" s="42">
        <v>0</v>
      </c>
      <c r="CA37" s="33">
        <f t="shared" si="24"/>
        <v>0</v>
      </c>
      <c r="CB37" s="47"/>
      <c r="CC37" s="47">
        <v>0</v>
      </c>
      <c r="CD37" s="33">
        <f t="shared" si="25"/>
        <v>0</v>
      </c>
      <c r="CE37" s="47"/>
      <c r="CF37" s="11"/>
      <c r="CG37" s="33">
        <f t="shared" si="26"/>
        <v>0</v>
      </c>
      <c r="CH37" s="47">
        <v>0</v>
      </c>
      <c r="CI37" s="42">
        <v>0</v>
      </c>
      <c r="CJ37" s="33">
        <f t="shared" si="27"/>
        <v>0</v>
      </c>
      <c r="CK37" s="47"/>
      <c r="CL37" s="38">
        <v>0</v>
      </c>
      <c r="CM37" s="33">
        <f t="shared" si="28"/>
        <v>0</v>
      </c>
      <c r="CN37" s="47"/>
      <c r="CO37" s="47">
        <v>23594</v>
      </c>
      <c r="CP37" s="33">
        <f t="shared" si="29"/>
        <v>1966.1666666666667</v>
      </c>
      <c r="CQ37" s="47"/>
      <c r="CR37" s="47">
        <v>7074</v>
      </c>
      <c r="CS37" s="33">
        <f t="shared" si="30"/>
        <v>589.5</v>
      </c>
      <c r="CT37" s="47"/>
      <c r="CU37" s="38">
        <v>0</v>
      </c>
      <c r="CV37" s="33">
        <f t="shared" si="31"/>
        <v>0</v>
      </c>
      <c r="CW37" s="47"/>
      <c r="CX37" s="42">
        <v>0</v>
      </c>
      <c r="CY37" s="33">
        <f t="shared" si="32"/>
        <v>0</v>
      </c>
      <c r="CZ37" s="47"/>
      <c r="DA37" s="42">
        <v>0</v>
      </c>
      <c r="DB37" s="33">
        <f t="shared" si="33"/>
        <v>0</v>
      </c>
      <c r="DC37" s="47"/>
      <c r="DD37" s="47">
        <v>0</v>
      </c>
      <c r="DE37" s="33">
        <f t="shared" si="34"/>
        <v>0</v>
      </c>
      <c r="DF37" s="47"/>
      <c r="DG37" s="47"/>
      <c r="DH37" s="12">
        <f t="shared" si="65"/>
        <v>175338.7</v>
      </c>
      <c r="DI37" s="33">
        <f t="shared" si="35"/>
        <v>14611.558333333334</v>
      </c>
      <c r="DJ37" s="12">
        <f t="shared" si="36"/>
        <v>0</v>
      </c>
      <c r="DK37" s="42">
        <v>0</v>
      </c>
      <c r="DL37" s="33">
        <f t="shared" si="37"/>
        <v>0</v>
      </c>
      <c r="DM37" s="47">
        <v>0</v>
      </c>
      <c r="DN37" s="47">
        <v>0</v>
      </c>
      <c r="DO37" s="33">
        <f t="shared" si="38"/>
        <v>0</v>
      </c>
      <c r="DP37" s="47"/>
      <c r="DQ37" s="42">
        <v>0</v>
      </c>
      <c r="DR37" s="33">
        <f t="shared" si="39"/>
        <v>0</v>
      </c>
      <c r="DS37" s="47">
        <v>0</v>
      </c>
      <c r="DT37" s="47">
        <v>0</v>
      </c>
      <c r="DU37" s="33">
        <f t="shared" si="40"/>
        <v>0</v>
      </c>
      <c r="DV37" s="47"/>
      <c r="DW37" s="42">
        <v>0</v>
      </c>
      <c r="DX37" s="33">
        <f t="shared" si="41"/>
        <v>0</v>
      </c>
      <c r="DY37" s="47">
        <v>0</v>
      </c>
      <c r="DZ37" s="47">
        <v>9000</v>
      </c>
      <c r="EA37" s="33">
        <f t="shared" si="42"/>
        <v>750</v>
      </c>
      <c r="EB37" s="47"/>
      <c r="EC37" s="47"/>
      <c r="ED37" s="12">
        <f t="shared" si="66"/>
        <v>9000</v>
      </c>
      <c r="EE37" s="33">
        <f t="shared" si="43"/>
        <v>750</v>
      </c>
      <c r="EF37" s="12"/>
      <c r="EI37" s="14"/>
      <c r="EK37" s="14"/>
      <c r="EL37" s="14"/>
      <c r="EN37" s="14"/>
    </row>
    <row r="38" spans="1:144" s="15" customFormat="1" ht="20.25" customHeight="1">
      <c r="A38" s="21">
        <v>29</v>
      </c>
      <c r="B38" s="72" t="s">
        <v>84</v>
      </c>
      <c r="C38" s="38">
        <v>3.7</v>
      </c>
      <c r="D38" s="38"/>
      <c r="E38" s="38">
        <v>780.5</v>
      </c>
      <c r="F38" s="25">
        <f t="shared" si="0"/>
        <v>16288.400000000001</v>
      </c>
      <c r="G38" s="33">
        <f t="shared" si="45"/>
        <v>1357.3666666666668</v>
      </c>
      <c r="H38" s="12">
        <f t="shared" si="1"/>
        <v>0</v>
      </c>
      <c r="I38" s="12">
        <f t="shared" si="46"/>
        <v>0</v>
      </c>
      <c r="J38" s="12">
        <f t="shared" si="47"/>
        <v>0</v>
      </c>
      <c r="K38" s="12">
        <f t="shared" si="2"/>
        <v>9554.2999999999993</v>
      </c>
      <c r="L38" s="33">
        <f t="shared" si="3"/>
        <v>796.19166666666661</v>
      </c>
      <c r="M38" s="12">
        <f t="shared" si="48"/>
        <v>0</v>
      </c>
      <c r="N38" s="12">
        <f t="shared" si="49"/>
        <v>0</v>
      </c>
      <c r="O38" s="12">
        <f t="shared" si="50"/>
        <v>0</v>
      </c>
      <c r="P38" s="12">
        <f t="shared" si="4"/>
        <v>4485</v>
      </c>
      <c r="Q38" s="33">
        <f t="shared" si="5"/>
        <v>373.75</v>
      </c>
      <c r="R38" s="12">
        <f t="shared" si="6"/>
        <v>0</v>
      </c>
      <c r="S38" s="12">
        <f t="shared" si="51"/>
        <v>0</v>
      </c>
      <c r="T38" s="11">
        <f t="shared" si="52"/>
        <v>0</v>
      </c>
      <c r="U38" s="47">
        <v>1485</v>
      </c>
      <c r="V38" s="33">
        <f t="shared" si="7"/>
        <v>123.75</v>
      </c>
      <c r="W38" s="47"/>
      <c r="X38" s="12">
        <f t="shared" si="53"/>
        <v>0</v>
      </c>
      <c r="Y38" s="11">
        <f t="shared" si="54"/>
        <v>0</v>
      </c>
      <c r="Z38" s="47">
        <v>625.29999999999995</v>
      </c>
      <c r="AA38" s="33">
        <f t="shared" si="8"/>
        <v>52.108333333333327</v>
      </c>
      <c r="AB38" s="47"/>
      <c r="AC38" s="12">
        <f t="shared" si="55"/>
        <v>0</v>
      </c>
      <c r="AD38" s="11">
        <f t="shared" si="56"/>
        <v>0</v>
      </c>
      <c r="AE38" s="47">
        <v>3000</v>
      </c>
      <c r="AF38" s="33">
        <f t="shared" si="9"/>
        <v>250</v>
      </c>
      <c r="AG38" s="47"/>
      <c r="AH38" s="12">
        <f t="shared" si="57"/>
        <v>0</v>
      </c>
      <c r="AI38" s="11">
        <f t="shared" si="58"/>
        <v>0</v>
      </c>
      <c r="AJ38" s="47">
        <v>44</v>
      </c>
      <c r="AK38" s="33">
        <f t="shared" si="10"/>
        <v>3.6666666666666665</v>
      </c>
      <c r="AL38" s="47"/>
      <c r="AM38" s="12">
        <f t="shared" si="59"/>
        <v>0</v>
      </c>
      <c r="AN38" s="11">
        <f t="shared" si="60"/>
        <v>0</v>
      </c>
      <c r="AO38" s="47"/>
      <c r="AP38" s="33">
        <f t="shared" si="11"/>
        <v>0</v>
      </c>
      <c r="AQ38" s="47"/>
      <c r="AR38" s="12" t="e">
        <f t="shared" si="61"/>
        <v>#DIV/0!</v>
      </c>
      <c r="AS38" s="11" t="e">
        <f t="shared" si="62"/>
        <v>#DIV/0!</v>
      </c>
      <c r="AT38" s="38">
        <v>0</v>
      </c>
      <c r="AU38" s="33">
        <f t="shared" si="12"/>
        <v>0</v>
      </c>
      <c r="AV38" s="47">
        <v>0</v>
      </c>
      <c r="AW38" s="38">
        <v>0</v>
      </c>
      <c r="AX38" s="33">
        <f t="shared" si="13"/>
        <v>0</v>
      </c>
      <c r="AY38" s="47"/>
      <c r="AZ38" s="48">
        <v>6734.1</v>
      </c>
      <c r="BA38" s="33">
        <f t="shared" si="14"/>
        <v>561.17500000000007</v>
      </c>
      <c r="BB38" s="47"/>
      <c r="BC38" s="38">
        <v>0</v>
      </c>
      <c r="BD38" s="33">
        <f t="shared" si="15"/>
        <v>0</v>
      </c>
      <c r="BE38" s="13"/>
      <c r="BF38" s="42">
        <v>0</v>
      </c>
      <c r="BG38" s="33">
        <f t="shared" si="16"/>
        <v>0</v>
      </c>
      <c r="BH38" s="47"/>
      <c r="BI38" s="38">
        <v>0</v>
      </c>
      <c r="BJ38" s="33">
        <f t="shared" si="17"/>
        <v>0</v>
      </c>
      <c r="BK38" s="47">
        <v>0</v>
      </c>
      <c r="BL38" s="38">
        <v>0</v>
      </c>
      <c r="BM38" s="33">
        <f t="shared" si="18"/>
        <v>0</v>
      </c>
      <c r="BN38" s="47">
        <v>0</v>
      </c>
      <c r="BO38" s="12">
        <f t="shared" si="19"/>
        <v>3800</v>
      </c>
      <c r="BP38" s="33">
        <f t="shared" si="20"/>
        <v>316.66666666666669</v>
      </c>
      <c r="BQ38" s="12">
        <f t="shared" si="21"/>
        <v>0</v>
      </c>
      <c r="BR38" s="12">
        <f t="shared" si="63"/>
        <v>0</v>
      </c>
      <c r="BS38" s="11">
        <f t="shared" si="64"/>
        <v>0</v>
      </c>
      <c r="BT38" s="47">
        <v>3100</v>
      </c>
      <c r="BU38" s="33">
        <f t="shared" si="22"/>
        <v>258.33333333333331</v>
      </c>
      <c r="BV38" s="47"/>
      <c r="BW38" s="47">
        <v>700</v>
      </c>
      <c r="BX38" s="33">
        <f t="shared" si="23"/>
        <v>58.333333333333336</v>
      </c>
      <c r="BY38" s="47"/>
      <c r="BZ38" s="42">
        <v>0</v>
      </c>
      <c r="CA38" s="33">
        <f t="shared" si="24"/>
        <v>0</v>
      </c>
      <c r="CB38" s="47"/>
      <c r="CC38" s="47">
        <v>0</v>
      </c>
      <c r="CD38" s="33">
        <f t="shared" si="25"/>
        <v>0</v>
      </c>
      <c r="CE38" s="47"/>
      <c r="CF38" s="11"/>
      <c r="CG38" s="33">
        <f t="shared" si="26"/>
        <v>0</v>
      </c>
      <c r="CH38" s="47">
        <v>0</v>
      </c>
      <c r="CI38" s="42">
        <v>0</v>
      </c>
      <c r="CJ38" s="33">
        <f t="shared" si="27"/>
        <v>0</v>
      </c>
      <c r="CK38" s="47"/>
      <c r="CL38" s="38">
        <v>0</v>
      </c>
      <c r="CM38" s="33">
        <f t="shared" si="28"/>
        <v>0</v>
      </c>
      <c r="CN38" s="47"/>
      <c r="CO38" s="47">
        <v>600</v>
      </c>
      <c r="CP38" s="33">
        <f t="shared" si="29"/>
        <v>50</v>
      </c>
      <c r="CQ38" s="47"/>
      <c r="CR38" s="47">
        <v>600</v>
      </c>
      <c r="CS38" s="33">
        <f t="shared" si="30"/>
        <v>50</v>
      </c>
      <c r="CT38" s="47"/>
      <c r="CU38" s="38">
        <v>0</v>
      </c>
      <c r="CV38" s="33">
        <f t="shared" si="31"/>
        <v>0</v>
      </c>
      <c r="CW38" s="47"/>
      <c r="CX38" s="42">
        <v>0</v>
      </c>
      <c r="CY38" s="33">
        <f t="shared" si="32"/>
        <v>0</v>
      </c>
      <c r="CZ38" s="47"/>
      <c r="DA38" s="42">
        <v>0</v>
      </c>
      <c r="DB38" s="33">
        <f t="shared" si="33"/>
        <v>0</v>
      </c>
      <c r="DC38" s="47"/>
      <c r="DD38" s="47">
        <v>0</v>
      </c>
      <c r="DE38" s="33">
        <f t="shared" si="34"/>
        <v>0</v>
      </c>
      <c r="DF38" s="47"/>
      <c r="DG38" s="47"/>
      <c r="DH38" s="12">
        <f t="shared" si="65"/>
        <v>16288.400000000001</v>
      </c>
      <c r="DI38" s="33">
        <f t="shared" si="35"/>
        <v>1357.3666666666668</v>
      </c>
      <c r="DJ38" s="12">
        <f t="shared" si="36"/>
        <v>0</v>
      </c>
      <c r="DK38" s="42">
        <v>0</v>
      </c>
      <c r="DL38" s="33">
        <f t="shared" si="37"/>
        <v>0</v>
      </c>
      <c r="DM38" s="47">
        <v>0</v>
      </c>
      <c r="DN38" s="47">
        <v>0</v>
      </c>
      <c r="DO38" s="33">
        <f t="shared" si="38"/>
        <v>0</v>
      </c>
      <c r="DP38" s="47"/>
      <c r="DQ38" s="42">
        <v>0</v>
      </c>
      <c r="DR38" s="33">
        <f t="shared" si="39"/>
        <v>0</v>
      </c>
      <c r="DS38" s="47">
        <v>0</v>
      </c>
      <c r="DT38" s="47">
        <v>0</v>
      </c>
      <c r="DU38" s="33">
        <f t="shared" si="40"/>
        <v>0</v>
      </c>
      <c r="DV38" s="47"/>
      <c r="DW38" s="42">
        <v>0</v>
      </c>
      <c r="DX38" s="33">
        <f t="shared" si="41"/>
        <v>0</v>
      </c>
      <c r="DY38" s="47">
        <v>0</v>
      </c>
      <c r="DZ38" s="47">
        <v>1000</v>
      </c>
      <c r="EA38" s="33">
        <f t="shared" si="42"/>
        <v>83.333333333333329</v>
      </c>
      <c r="EB38" s="47"/>
      <c r="EC38" s="47"/>
      <c r="ED38" s="12">
        <f t="shared" si="66"/>
        <v>1000</v>
      </c>
      <c r="EE38" s="33">
        <f t="shared" si="43"/>
        <v>83.333333333333329</v>
      </c>
      <c r="EF38" s="12"/>
      <c r="EI38" s="14"/>
      <c r="EK38" s="14"/>
      <c r="EL38" s="14"/>
      <c r="EN38" s="14"/>
    </row>
    <row r="39" spans="1:144" s="15" customFormat="1" ht="20.25" customHeight="1">
      <c r="A39" s="21">
        <v>30</v>
      </c>
      <c r="B39" s="72" t="s">
        <v>85</v>
      </c>
      <c r="C39" s="38">
        <v>1066.2</v>
      </c>
      <c r="D39" s="38"/>
      <c r="E39" s="38">
        <v>9729.6</v>
      </c>
      <c r="F39" s="25">
        <f t="shared" si="0"/>
        <v>72072</v>
      </c>
      <c r="G39" s="33">
        <f t="shared" si="45"/>
        <v>6006</v>
      </c>
      <c r="H39" s="12">
        <f t="shared" si="1"/>
        <v>0</v>
      </c>
      <c r="I39" s="12">
        <f t="shared" si="46"/>
        <v>0</v>
      </c>
      <c r="J39" s="12">
        <f t="shared" si="47"/>
        <v>0</v>
      </c>
      <c r="K39" s="12">
        <f t="shared" si="2"/>
        <v>41460.400000000001</v>
      </c>
      <c r="L39" s="33">
        <f t="shared" si="3"/>
        <v>3455.0333333333333</v>
      </c>
      <c r="M39" s="12">
        <f t="shared" si="48"/>
        <v>0</v>
      </c>
      <c r="N39" s="12">
        <f t="shared" si="49"/>
        <v>0</v>
      </c>
      <c r="O39" s="12">
        <f t="shared" si="50"/>
        <v>0</v>
      </c>
      <c r="P39" s="12">
        <f t="shared" si="4"/>
        <v>17300.400000000001</v>
      </c>
      <c r="Q39" s="33">
        <f t="shared" si="5"/>
        <v>1441.7</v>
      </c>
      <c r="R39" s="12">
        <f t="shared" si="6"/>
        <v>0</v>
      </c>
      <c r="S39" s="12">
        <f t="shared" si="51"/>
        <v>0</v>
      </c>
      <c r="T39" s="11">
        <f t="shared" si="52"/>
        <v>0</v>
      </c>
      <c r="U39" s="47">
        <v>4000</v>
      </c>
      <c r="V39" s="33">
        <f t="shared" si="7"/>
        <v>333.33333333333331</v>
      </c>
      <c r="W39" s="47"/>
      <c r="X39" s="12">
        <f t="shared" si="53"/>
        <v>0</v>
      </c>
      <c r="Y39" s="11">
        <f t="shared" si="54"/>
        <v>0</v>
      </c>
      <c r="Z39" s="47">
        <v>14000</v>
      </c>
      <c r="AA39" s="33">
        <f t="shared" si="8"/>
        <v>1166.6666666666667</v>
      </c>
      <c r="AB39" s="47"/>
      <c r="AC39" s="12">
        <f t="shared" si="55"/>
        <v>0</v>
      </c>
      <c r="AD39" s="11">
        <f t="shared" si="56"/>
        <v>0</v>
      </c>
      <c r="AE39" s="47">
        <v>13300.4</v>
      </c>
      <c r="AF39" s="33">
        <f t="shared" si="9"/>
        <v>1108.3666666666666</v>
      </c>
      <c r="AG39" s="47"/>
      <c r="AH39" s="12">
        <f t="shared" si="57"/>
        <v>0</v>
      </c>
      <c r="AI39" s="11">
        <f t="shared" si="58"/>
        <v>0</v>
      </c>
      <c r="AJ39" s="47">
        <v>600</v>
      </c>
      <c r="AK39" s="33">
        <f t="shared" si="10"/>
        <v>50</v>
      </c>
      <c r="AL39" s="47"/>
      <c r="AM39" s="12">
        <f t="shared" si="59"/>
        <v>0</v>
      </c>
      <c r="AN39" s="11">
        <f t="shared" si="60"/>
        <v>0</v>
      </c>
      <c r="AO39" s="47"/>
      <c r="AP39" s="33">
        <f t="shared" si="11"/>
        <v>0</v>
      </c>
      <c r="AQ39" s="47"/>
      <c r="AR39" s="12" t="e">
        <f t="shared" si="61"/>
        <v>#DIV/0!</v>
      </c>
      <c r="AS39" s="11" t="e">
        <f t="shared" si="62"/>
        <v>#DIV/0!</v>
      </c>
      <c r="AT39" s="38">
        <v>0</v>
      </c>
      <c r="AU39" s="33">
        <f t="shared" si="12"/>
        <v>0</v>
      </c>
      <c r="AV39" s="47">
        <v>0</v>
      </c>
      <c r="AW39" s="38">
        <v>0</v>
      </c>
      <c r="AX39" s="33">
        <f t="shared" si="13"/>
        <v>0</v>
      </c>
      <c r="AY39" s="47"/>
      <c r="AZ39" s="48">
        <v>30611.599999999999</v>
      </c>
      <c r="BA39" s="33">
        <f t="shared" si="14"/>
        <v>2550.9666666666667</v>
      </c>
      <c r="BB39" s="47"/>
      <c r="BC39" s="38">
        <v>0</v>
      </c>
      <c r="BD39" s="33">
        <f t="shared" si="15"/>
        <v>0</v>
      </c>
      <c r="BE39" s="13"/>
      <c r="BF39" s="42">
        <v>0</v>
      </c>
      <c r="BG39" s="33">
        <f t="shared" si="16"/>
        <v>0</v>
      </c>
      <c r="BH39" s="47"/>
      <c r="BI39" s="38">
        <v>0</v>
      </c>
      <c r="BJ39" s="33">
        <f t="shared" si="17"/>
        <v>0</v>
      </c>
      <c r="BK39" s="47">
        <v>0</v>
      </c>
      <c r="BL39" s="38">
        <v>0</v>
      </c>
      <c r="BM39" s="33">
        <f t="shared" si="18"/>
        <v>0</v>
      </c>
      <c r="BN39" s="47">
        <v>0</v>
      </c>
      <c r="BO39" s="12">
        <f t="shared" si="19"/>
        <v>1500</v>
      </c>
      <c r="BP39" s="33">
        <f t="shared" si="20"/>
        <v>125</v>
      </c>
      <c r="BQ39" s="12">
        <f t="shared" si="21"/>
        <v>0</v>
      </c>
      <c r="BR39" s="12">
        <f t="shared" si="63"/>
        <v>0</v>
      </c>
      <c r="BS39" s="11">
        <f t="shared" si="64"/>
        <v>0</v>
      </c>
      <c r="BT39" s="47">
        <v>1500</v>
      </c>
      <c r="BU39" s="33">
        <f t="shared" si="22"/>
        <v>125</v>
      </c>
      <c r="BV39" s="47"/>
      <c r="BW39" s="47">
        <v>0</v>
      </c>
      <c r="BX39" s="33">
        <f t="shared" si="23"/>
        <v>0</v>
      </c>
      <c r="BY39" s="47"/>
      <c r="BZ39" s="42">
        <v>0</v>
      </c>
      <c r="CA39" s="33">
        <f t="shared" si="24"/>
        <v>0</v>
      </c>
      <c r="CB39" s="47"/>
      <c r="CC39" s="47">
        <v>0</v>
      </c>
      <c r="CD39" s="33">
        <f t="shared" si="25"/>
        <v>0</v>
      </c>
      <c r="CE39" s="47"/>
      <c r="CF39" s="11"/>
      <c r="CG39" s="33">
        <f t="shared" si="26"/>
        <v>0</v>
      </c>
      <c r="CH39" s="47">
        <v>0</v>
      </c>
      <c r="CI39" s="42">
        <v>0</v>
      </c>
      <c r="CJ39" s="33">
        <f t="shared" si="27"/>
        <v>0</v>
      </c>
      <c r="CK39" s="47"/>
      <c r="CL39" s="38">
        <v>0</v>
      </c>
      <c r="CM39" s="33">
        <f t="shared" si="28"/>
        <v>0</v>
      </c>
      <c r="CN39" s="47"/>
      <c r="CO39" s="47">
        <v>7980</v>
      </c>
      <c r="CP39" s="33">
        <f t="shared" si="29"/>
        <v>665</v>
      </c>
      <c r="CQ39" s="47"/>
      <c r="CR39" s="47">
        <v>1100</v>
      </c>
      <c r="CS39" s="33">
        <f t="shared" si="30"/>
        <v>91.666666666666671</v>
      </c>
      <c r="CT39" s="47"/>
      <c r="CU39" s="38">
        <v>0</v>
      </c>
      <c r="CV39" s="33">
        <f t="shared" si="31"/>
        <v>0</v>
      </c>
      <c r="CW39" s="47"/>
      <c r="CX39" s="42">
        <v>80</v>
      </c>
      <c r="CY39" s="33">
        <f t="shared" si="32"/>
        <v>6.666666666666667</v>
      </c>
      <c r="CZ39" s="47"/>
      <c r="DA39" s="42">
        <v>0</v>
      </c>
      <c r="DB39" s="33">
        <f t="shared" si="33"/>
        <v>0</v>
      </c>
      <c r="DC39" s="47"/>
      <c r="DD39" s="47">
        <v>0</v>
      </c>
      <c r="DE39" s="33">
        <f t="shared" si="34"/>
        <v>0</v>
      </c>
      <c r="DF39" s="47"/>
      <c r="DG39" s="47"/>
      <c r="DH39" s="12">
        <f t="shared" si="65"/>
        <v>72072</v>
      </c>
      <c r="DI39" s="33">
        <f t="shared" si="35"/>
        <v>6006</v>
      </c>
      <c r="DJ39" s="12">
        <f t="shared" si="36"/>
        <v>0</v>
      </c>
      <c r="DK39" s="42">
        <v>0</v>
      </c>
      <c r="DL39" s="33">
        <f t="shared" si="37"/>
        <v>0</v>
      </c>
      <c r="DM39" s="47">
        <v>0</v>
      </c>
      <c r="DN39" s="47">
        <v>0</v>
      </c>
      <c r="DO39" s="33">
        <f t="shared" si="38"/>
        <v>0</v>
      </c>
      <c r="DP39" s="47"/>
      <c r="DQ39" s="42">
        <v>0</v>
      </c>
      <c r="DR39" s="33">
        <f t="shared" si="39"/>
        <v>0</v>
      </c>
      <c r="DS39" s="47">
        <v>0</v>
      </c>
      <c r="DT39" s="47">
        <v>0</v>
      </c>
      <c r="DU39" s="33">
        <f t="shared" si="40"/>
        <v>0</v>
      </c>
      <c r="DV39" s="47"/>
      <c r="DW39" s="42">
        <v>0</v>
      </c>
      <c r="DX39" s="33">
        <f t="shared" si="41"/>
        <v>0</v>
      </c>
      <c r="DY39" s="47">
        <v>0</v>
      </c>
      <c r="DZ39" s="47">
        <v>3605</v>
      </c>
      <c r="EA39" s="33">
        <f t="shared" si="42"/>
        <v>300.41666666666669</v>
      </c>
      <c r="EB39" s="47"/>
      <c r="EC39" s="47"/>
      <c r="ED39" s="12">
        <f t="shared" si="66"/>
        <v>3605</v>
      </c>
      <c r="EE39" s="33">
        <f t="shared" si="43"/>
        <v>300.41666666666669</v>
      </c>
      <c r="EF39" s="12"/>
      <c r="EI39" s="14"/>
      <c r="EK39" s="14"/>
      <c r="EL39" s="14"/>
      <c r="EN39" s="14"/>
    </row>
    <row r="40" spans="1:144" s="15" customFormat="1" ht="20.25" customHeight="1">
      <c r="A40" s="21">
        <v>31</v>
      </c>
      <c r="B40" s="40" t="s">
        <v>86</v>
      </c>
      <c r="C40" s="38">
        <v>388.5</v>
      </c>
      <c r="D40" s="38"/>
      <c r="E40" s="38">
        <v>31731.9</v>
      </c>
      <c r="F40" s="25">
        <f t="shared" si="0"/>
        <v>793033</v>
      </c>
      <c r="G40" s="33">
        <f t="shared" si="45"/>
        <v>66086.083333333328</v>
      </c>
      <c r="H40" s="12">
        <f t="shared" si="1"/>
        <v>0</v>
      </c>
      <c r="I40" s="12">
        <f t="shared" si="46"/>
        <v>0</v>
      </c>
      <c r="J40" s="12">
        <f t="shared" si="47"/>
        <v>0</v>
      </c>
      <c r="K40" s="12">
        <f t="shared" si="2"/>
        <v>225500</v>
      </c>
      <c r="L40" s="33">
        <f t="shared" si="3"/>
        <v>18791.666666666668</v>
      </c>
      <c r="M40" s="12">
        <f t="shared" si="48"/>
        <v>0</v>
      </c>
      <c r="N40" s="12">
        <f t="shared" si="49"/>
        <v>0</v>
      </c>
      <c r="O40" s="12">
        <f t="shared" si="50"/>
        <v>0</v>
      </c>
      <c r="P40" s="12">
        <f t="shared" si="4"/>
        <v>81600</v>
      </c>
      <c r="Q40" s="33">
        <f t="shared" si="5"/>
        <v>6800</v>
      </c>
      <c r="R40" s="12">
        <f t="shared" si="6"/>
        <v>0</v>
      </c>
      <c r="S40" s="12">
        <f t="shared" si="51"/>
        <v>0</v>
      </c>
      <c r="T40" s="11">
        <f t="shared" si="52"/>
        <v>0</v>
      </c>
      <c r="U40" s="47">
        <v>9168</v>
      </c>
      <c r="V40" s="33">
        <f t="shared" si="7"/>
        <v>764</v>
      </c>
      <c r="W40" s="47"/>
      <c r="X40" s="12">
        <f t="shared" si="53"/>
        <v>0</v>
      </c>
      <c r="Y40" s="11">
        <f t="shared" si="54"/>
        <v>0</v>
      </c>
      <c r="Z40" s="47">
        <v>60100</v>
      </c>
      <c r="AA40" s="33">
        <f t="shared" si="8"/>
        <v>5008.333333333333</v>
      </c>
      <c r="AB40" s="47"/>
      <c r="AC40" s="12">
        <f t="shared" si="55"/>
        <v>0</v>
      </c>
      <c r="AD40" s="11">
        <f t="shared" si="56"/>
        <v>0</v>
      </c>
      <c r="AE40" s="47">
        <v>72432</v>
      </c>
      <c r="AF40" s="33">
        <f t="shared" si="9"/>
        <v>6036</v>
      </c>
      <c r="AG40" s="47"/>
      <c r="AH40" s="12">
        <f t="shared" si="57"/>
        <v>0</v>
      </c>
      <c r="AI40" s="11">
        <f t="shared" si="58"/>
        <v>0</v>
      </c>
      <c r="AJ40" s="47">
        <v>7870</v>
      </c>
      <c r="AK40" s="33">
        <f t="shared" si="10"/>
        <v>655.83333333333337</v>
      </c>
      <c r="AL40" s="47"/>
      <c r="AM40" s="12">
        <f t="shared" si="59"/>
        <v>0</v>
      </c>
      <c r="AN40" s="11">
        <f t="shared" si="60"/>
        <v>0</v>
      </c>
      <c r="AO40" s="47">
        <v>2400</v>
      </c>
      <c r="AP40" s="33">
        <f t="shared" si="11"/>
        <v>200</v>
      </c>
      <c r="AQ40" s="47"/>
      <c r="AR40" s="12">
        <f t="shared" si="61"/>
        <v>0</v>
      </c>
      <c r="AS40" s="11">
        <f t="shared" si="62"/>
        <v>0</v>
      </c>
      <c r="AT40" s="38">
        <v>0</v>
      </c>
      <c r="AU40" s="33">
        <f t="shared" si="12"/>
        <v>0</v>
      </c>
      <c r="AV40" s="47">
        <v>0</v>
      </c>
      <c r="AW40" s="38">
        <v>0</v>
      </c>
      <c r="AX40" s="33">
        <f t="shared" si="13"/>
        <v>0</v>
      </c>
      <c r="AY40" s="47"/>
      <c r="AZ40" s="48">
        <v>557479.5</v>
      </c>
      <c r="BA40" s="33">
        <f t="shared" si="14"/>
        <v>46456.625</v>
      </c>
      <c r="BB40" s="47"/>
      <c r="BC40" s="38">
        <v>0</v>
      </c>
      <c r="BD40" s="33">
        <f t="shared" si="15"/>
        <v>0</v>
      </c>
      <c r="BE40" s="13"/>
      <c r="BF40" s="42">
        <v>4200.7</v>
      </c>
      <c r="BG40" s="33">
        <f t="shared" si="16"/>
        <v>350.05833333333334</v>
      </c>
      <c r="BH40" s="47"/>
      <c r="BI40" s="38">
        <v>0</v>
      </c>
      <c r="BJ40" s="33">
        <f t="shared" si="17"/>
        <v>0</v>
      </c>
      <c r="BK40" s="47">
        <v>0</v>
      </c>
      <c r="BL40" s="38">
        <v>0</v>
      </c>
      <c r="BM40" s="33">
        <f t="shared" si="18"/>
        <v>0</v>
      </c>
      <c r="BN40" s="47">
        <v>0</v>
      </c>
      <c r="BO40" s="12">
        <f t="shared" si="19"/>
        <v>18630</v>
      </c>
      <c r="BP40" s="33">
        <f t="shared" si="20"/>
        <v>1552.5</v>
      </c>
      <c r="BQ40" s="12">
        <f t="shared" si="21"/>
        <v>0</v>
      </c>
      <c r="BR40" s="12">
        <f t="shared" si="63"/>
        <v>0</v>
      </c>
      <c r="BS40" s="11">
        <f t="shared" si="64"/>
        <v>0</v>
      </c>
      <c r="BT40" s="47">
        <v>16030</v>
      </c>
      <c r="BU40" s="33">
        <f t="shared" si="22"/>
        <v>1335.8333333333333</v>
      </c>
      <c r="BV40" s="47"/>
      <c r="BW40" s="47">
        <v>350</v>
      </c>
      <c r="BX40" s="33">
        <f t="shared" si="23"/>
        <v>29.166666666666668</v>
      </c>
      <c r="BY40" s="47"/>
      <c r="BZ40" s="42">
        <v>1600</v>
      </c>
      <c r="CA40" s="33">
        <f t="shared" si="24"/>
        <v>133.33333333333334</v>
      </c>
      <c r="CB40" s="47"/>
      <c r="CC40" s="47">
        <v>650</v>
      </c>
      <c r="CD40" s="33">
        <f t="shared" si="25"/>
        <v>54.166666666666664</v>
      </c>
      <c r="CE40" s="47"/>
      <c r="CF40" s="11"/>
      <c r="CG40" s="33">
        <f t="shared" si="26"/>
        <v>0</v>
      </c>
      <c r="CH40" s="50">
        <v>0</v>
      </c>
      <c r="CI40" s="42">
        <v>5852.8</v>
      </c>
      <c r="CJ40" s="33">
        <f t="shared" si="27"/>
        <v>487.73333333333335</v>
      </c>
      <c r="CK40" s="47"/>
      <c r="CL40" s="38">
        <v>14700</v>
      </c>
      <c r="CM40" s="33">
        <f t="shared" si="28"/>
        <v>1225</v>
      </c>
      <c r="CN40" s="47"/>
      <c r="CO40" s="47">
        <v>31500</v>
      </c>
      <c r="CP40" s="33">
        <f t="shared" si="29"/>
        <v>2625</v>
      </c>
      <c r="CQ40" s="47"/>
      <c r="CR40" s="47">
        <v>20800</v>
      </c>
      <c r="CS40" s="33">
        <f t="shared" si="30"/>
        <v>1733.3333333333333</v>
      </c>
      <c r="CT40" s="47"/>
      <c r="CU40" s="38">
        <v>0</v>
      </c>
      <c r="CV40" s="33">
        <f t="shared" si="31"/>
        <v>0</v>
      </c>
      <c r="CW40" s="47"/>
      <c r="CX40" s="42">
        <v>500</v>
      </c>
      <c r="CY40" s="33">
        <f t="shared" si="32"/>
        <v>41.666666666666664</v>
      </c>
      <c r="CZ40" s="47"/>
      <c r="DA40" s="42">
        <v>0</v>
      </c>
      <c r="DB40" s="33">
        <f t="shared" si="33"/>
        <v>0</v>
      </c>
      <c r="DC40" s="47"/>
      <c r="DD40" s="47">
        <v>8200</v>
      </c>
      <c r="DE40" s="33">
        <f t="shared" si="34"/>
        <v>683.33333333333337</v>
      </c>
      <c r="DF40" s="47"/>
      <c r="DG40" s="47"/>
      <c r="DH40" s="12">
        <f t="shared" si="65"/>
        <v>793033</v>
      </c>
      <c r="DI40" s="33">
        <f t="shared" si="35"/>
        <v>66086.083333333328</v>
      </c>
      <c r="DJ40" s="12">
        <f t="shared" si="36"/>
        <v>0</v>
      </c>
      <c r="DK40" s="42">
        <v>0</v>
      </c>
      <c r="DL40" s="33">
        <f t="shared" si="37"/>
        <v>0</v>
      </c>
      <c r="DM40" s="47">
        <v>0</v>
      </c>
      <c r="DN40" s="47">
        <v>0</v>
      </c>
      <c r="DO40" s="33">
        <f t="shared" si="38"/>
        <v>0</v>
      </c>
      <c r="DP40" s="47"/>
      <c r="DQ40" s="42">
        <v>0</v>
      </c>
      <c r="DR40" s="33">
        <f t="shared" si="39"/>
        <v>0</v>
      </c>
      <c r="DS40" s="47">
        <v>0</v>
      </c>
      <c r="DT40" s="47">
        <v>0</v>
      </c>
      <c r="DU40" s="33">
        <f t="shared" si="40"/>
        <v>0</v>
      </c>
      <c r="DV40" s="47"/>
      <c r="DW40" s="42">
        <v>0</v>
      </c>
      <c r="DX40" s="33">
        <f t="shared" si="41"/>
        <v>0</v>
      </c>
      <c r="DY40" s="47">
        <v>0</v>
      </c>
      <c r="DZ40" s="47">
        <v>70663.399999999994</v>
      </c>
      <c r="EA40" s="33">
        <f t="shared" si="42"/>
        <v>5888.6166666666659</v>
      </c>
      <c r="EB40" s="47"/>
      <c r="EC40" s="47"/>
      <c r="ED40" s="12">
        <f t="shared" si="66"/>
        <v>70663.399999999994</v>
      </c>
      <c r="EE40" s="33">
        <f t="shared" si="43"/>
        <v>5888.6166666666659</v>
      </c>
      <c r="EF40" s="12"/>
      <c r="EI40" s="14"/>
      <c r="EK40" s="14"/>
      <c r="EL40" s="14"/>
      <c r="EN40" s="14"/>
    </row>
    <row r="41" spans="1:144" s="15" customFormat="1" ht="20.25" customHeight="1">
      <c r="A41" s="21">
        <v>32</v>
      </c>
      <c r="B41" s="40" t="s">
        <v>87</v>
      </c>
      <c r="C41" s="38">
        <v>20520.2</v>
      </c>
      <c r="D41" s="38"/>
      <c r="E41" s="38">
        <v>75438.7</v>
      </c>
      <c r="F41" s="25">
        <f t="shared" si="0"/>
        <v>144894.39999999999</v>
      </c>
      <c r="G41" s="33">
        <f t="shared" si="45"/>
        <v>12074.533333333333</v>
      </c>
      <c r="H41" s="12">
        <f t="shared" si="1"/>
        <v>0</v>
      </c>
      <c r="I41" s="12">
        <f t="shared" si="46"/>
        <v>0</v>
      </c>
      <c r="J41" s="12">
        <f t="shared" si="47"/>
        <v>0</v>
      </c>
      <c r="K41" s="12">
        <f t="shared" si="2"/>
        <v>41413.9</v>
      </c>
      <c r="L41" s="33">
        <f t="shared" si="3"/>
        <v>3451.1583333333333</v>
      </c>
      <c r="M41" s="12">
        <f t="shared" si="48"/>
        <v>0</v>
      </c>
      <c r="N41" s="12">
        <f t="shared" si="49"/>
        <v>0</v>
      </c>
      <c r="O41" s="12">
        <f t="shared" si="50"/>
        <v>0</v>
      </c>
      <c r="P41" s="12">
        <f t="shared" si="4"/>
        <v>7898.7</v>
      </c>
      <c r="Q41" s="33">
        <f t="shared" si="5"/>
        <v>658.22500000000002</v>
      </c>
      <c r="R41" s="12">
        <f t="shared" si="6"/>
        <v>0</v>
      </c>
      <c r="S41" s="12">
        <f t="shared" si="51"/>
        <v>0</v>
      </c>
      <c r="T41" s="11">
        <f t="shared" si="52"/>
        <v>0</v>
      </c>
      <c r="U41" s="47">
        <v>144.80000000000001</v>
      </c>
      <c r="V41" s="33">
        <f t="shared" si="7"/>
        <v>12.066666666666668</v>
      </c>
      <c r="W41" s="47"/>
      <c r="X41" s="12">
        <f t="shared" si="53"/>
        <v>0</v>
      </c>
      <c r="Y41" s="11">
        <f t="shared" si="54"/>
        <v>0</v>
      </c>
      <c r="Z41" s="47">
        <v>20933.099999999999</v>
      </c>
      <c r="AA41" s="33">
        <f t="shared" si="8"/>
        <v>1744.425</v>
      </c>
      <c r="AB41" s="47"/>
      <c r="AC41" s="12">
        <f t="shared" si="55"/>
        <v>0</v>
      </c>
      <c r="AD41" s="11">
        <f t="shared" si="56"/>
        <v>0</v>
      </c>
      <c r="AE41" s="47">
        <v>7753.9</v>
      </c>
      <c r="AF41" s="33">
        <f t="shared" si="9"/>
        <v>646.1583333333333</v>
      </c>
      <c r="AG41" s="47"/>
      <c r="AH41" s="12">
        <f t="shared" si="57"/>
        <v>0</v>
      </c>
      <c r="AI41" s="11">
        <f t="shared" si="58"/>
        <v>0</v>
      </c>
      <c r="AJ41" s="47">
        <v>604</v>
      </c>
      <c r="AK41" s="33">
        <f t="shared" si="10"/>
        <v>50.333333333333336</v>
      </c>
      <c r="AL41" s="47"/>
      <c r="AM41" s="12">
        <f t="shared" si="59"/>
        <v>0</v>
      </c>
      <c r="AN41" s="11">
        <f t="shared" si="60"/>
        <v>0</v>
      </c>
      <c r="AO41" s="47"/>
      <c r="AP41" s="33">
        <f t="shared" si="11"/>
        <v>0</v>
      </c>
      <c r="AQ41" s="47"/>
      <c r="AR41" s="12" t="e">
        <f t="shared" si="61"/>
        <v>#DIV/0!</v>
      </c>
      <c r="AS41" s="11" t="e">
        <f t="shared" si="62"/>
        <v>#DIV/0!</v>
      </c>
      <c r="AT41" s="38">
        <v>0</v>
      </c>
      <c r="AU41" s="33">
        <f t="shared" si="12"/>
        <v>0</v>
      </c>
      <c r="AV41" s="47">
        <v>0</v>
      </c>
      <c r="AW41" s="38">
        <v>0</v>
      </c>
      <c r="AX41" s="33">
        <f t="shared" si="13"/>
        <v>0</v>
      </c>
      <c r="AY41" s="47"/>
      <c r="AZ41" s="48">
        <v>103480.5</v>
      </c>
      <c r="BA41" s="33">
        <f t="shared" si="14"/>
        <v>8623.375</v>
      </c>
      <c r="BB41" s="47"/>
      <c r="BC41" s="38">
        <v>0</v>
      </c>
      <c r="BD41" s="33">
        <f t="shared" si="15"/>
        <v>0</v>
      </c>
      <c r="BE41" s="13"/>
      <c r="BF41" s="42">
        <v>0</v>
      </c>
      <c r="BG41" s="33">
        <f t="shared" si="16"/>
        <v>0</v>
      </c>
      <c r="BH41" s="47"/>
      <c r="BI41" s="38">
        <v>0</v>
      </c>
      <c r="BJ41" s="33">
        <f t="shared" si="17"/>
        <v>0</v>
      </c>
      <c r="BK41" s="47">
        <v>0</v>
      </c>
      <c r="BL41" s="38">
        <v>0</v>
      </c>
      <c r="BM41" s="33">
        <f t="shared" si="18"/>
        <v>0</v>
      </c>
      <c r="BN41" s="47">
        <v>0</v>
      </c>
      <c r="BO41" s="12">
        <f t="shared" si="19"/>
        <v>9701.7000000000007</v>
      </c>
      <c r="BP41" s="33">
        <f t="shared" si="20"/>
        <v>808.47500000000002</v>
      </c>
      <c r="BQ41" s="12">
        <f t="shared" si="21"/>
        <v>0</v>
      </c>
      <c r="BR41" s="12">
        <f t="shared" si="63"/>
        <v>0</v>
      </c>
      <c r="BS41" s="11">
        <f t="shared" si="64"/>
        <v>0</v>
      </c>
      <c r="BT41" s="47">
        <v>8321.7000000000007</v>
      </c>
      <c r="BU41" s="33">
        <f t="shared" si="22"/>
        <v>693.47500000000002</v>
      </c>
      <c r="BV41" s="47"/>
      <c r="BW41" s="47">
        <v>1380</v>
      </c>
      <c r="BX41" s="33">
        <f t="shared" si="23"/>
        <v>115</v>
      </c>
      <c r="BY41" s="47"/>
      <c r="BZ41" s="42">
        <v>0</v>
      </c>
      <c r="CA41" s="33">
        <f t="shared" si="24"/>
        <v>0</v>
      </c>
      <c r="CB41" s="47"/>
      <c r="CC41" s="47">
        <v>0</v>
      </c>
      <c r="CD41" s="33">
        <f t="shared" si="25"/>
        <v>0</v>
      </c>
      <c r="CE41" s="47"/>
      <c r="CF41" s="11"/>
      <c r="CG41" s="33">
        <f t="shared" si="26"/>
        <v>0</v>
      </c>
      <c r="CH41" s="47">
        <v>0</v>
      </c>
      <c r="CI41" s="42">
        <v>0</v>
      </c>
      <c r="CJ41" s="33">
        <f t="shared" si="27"/>
        <v>0</v>
      </c>
      <c r="CK41" s="47"/>
      <c r="CL41" s="38">
        <v>0</v>
      </c>
      <c r="CM41" s="33">
        <f t="shared" si="28"/>
        <v>0</v>
      </c>
      <c r="CN41" s="47"/>
      <c r="CO41" s="47">
        <v>2276.4</v>
      </c>
      <c r="CP41" s="33">
        <f t="shared" si="29"/>
        <v>189.70000000000002</v>
      </c>
      <c r="CQ41" s="47"/>
      <c r="CR41" s="47">
        <v>1826.4</v>
      </c>
      <c r="CS41" s="33">
        <f t="shared" si="30"/>
        <v>152.20000000000002</v>
      </c>
      <c r="CT41" s="47"/>
      <c r="CU41" s="38">
        <v>0</v>
      </c>
      <c r="CV41" s="33">
        <f t="shared" si="31"/>
        <v>0</v>
      </c>
      <c r="CW41" s="47"/>
      <c r="CX41" s="42">
        <v>0</v>
      </c>
      <c r="CY41" s="33">
        <f t="shared" si="32"/>
        <v>0</v>
      </c>
      <c r="CZ41" s="47"/>
      <c r="DA41" s="42">
        <v>0</v>
      </c>
      <c r="DB41" s="33">
        <f t="shared" si="33"/>
        <v>0</v>
      </c>
      <c r="DC41" s="47"/>
      <c r="DD41" s="47">
        <v>0</v>
      </c>
      <c r="DE41" s="33">
        <f t="shared" si="34"/>
        <v>0</v>
      </c>
      <c r="DF41" s="47"/>
      <c r="DG41" s="47"/>
      <c r="DH41" s="12">
        <f t="shared" si="65"/>
        <v>144894.39999999999</v>
      </c>
      <c r="DI41" s="33">
        <f t="shared" si="35"/>
        <v>12074.533333333333</v>
      </c>
      <c r="DJ41" s="12">
        <f t="shared" si="36"/>
        <v>0</v>
      </c>
      <c r="DK41" s="42">
        <v>0</v>
      </c>
      <c r="DL41" s="33">
        <f t="shared" si="37"/>
        <v>0</v>
      </c>
      <c r="DM41" s="47">
        <v>0</v>
      </c>
      <c r="DN41" s="47">
        <v>0</v>
      </c>
      <c r="DO41" s="33">
        <f t="shared" si="38"/>
        <v>0</v>
      </c>
      <c r="DP41" s="47"/>
      <c r="DQ41" s="42">
        <v>0</v>
      </c>
      <c r="DR41" s="33">
        <f t="shared" si="39"/>
        <v>0</v>
      </c>
      <c r="DS41" s="47">
        <v>0</v>
      </c>
      <c r="DT41" s="47">
        <v>0</v>
      </c>
      <c r="DU41" s="33">
        <f t="shared" si="40"/>
        <v>0</v>
      </c>
      <c r="DV41" s="47"/>
      <c r="DW41" s="42">
        <v>0</v>
      </c>
      <c r="DX41" s="33">
        <f t="shared" si="41"/>
        <v>0</v>
      </c>
      <c r="DY41" s="47">
        <v>0</v>
      </c>
      <c r="DZ41" s="47">
        <v>6500</v>
      </c>
      <c r="EA41" s="33">
        <f t="shared" si="42"/>
        <v>541.66666666666663</v>
      </c>
      <c r="EB41" s="47"/>
      <c r="EC41" s="47"/>
      <c r="ED41" s="12">
        <f t="shared" si="66"/>
        <v>6500</v>
      </c>
      <c r="EE41" s="33">
        <f t="shared" si="43"/>
        <v>541.66666666666663</v>
      </c>
      <c r="EF41" s="12"/>
      <c r="EI41" s="14"/>
      <c r="EK41" s="14"/>
      <c r="EL41" s="14"/>
      <c r="EN41" s="14"/>
    </row>
    <row r="42" spans="1:144" s="15" customFormat="1" ht="20.25" customHeight="1">
      <c r="A42" s="21">
        <v>33</v>
      </c>
      <c r="B42" s="40" t="s">
        <v>88</v>
      </c>
      <c r="C42" s="38">
        <v>14926</v>
      </c>
      <c r="D42" s="38"/>
      <c r="E42" s="38">
        <v>23654</v>
      </c>
      <c r="F42" s="25">
        <f t="shared" ref="F42:F73" si="67">DH42+ED42-DZ42</f>
        <v>366830</v>
      </c>
      <c r="G42" s="33">
        <f t="shared" si="45"/>
        <v>30569.166666666668</v>
      </c>
      <c r="H42" s="12">
        <f t="shared" ref="H42:H73" si="68">DJ42+EF42-EB42</f>
        <v>0</v>
      </c>
      <c r="I42" s="12">
        <f t="shared" si="46"/>
        <v>0</v>
      </c>
      <c r="J42" s="12">
        <f t="shared" si="47"/>
        <v>0</v>
      </c>
      <c r="K42" s="12">
        <f t="shared" si="2"/>
        <v>81905</v>
      </c>
      <c r="L42" s="33">
        <f t="shared" si="3"/>
        <v>6825.416666666667</v>
      </c>
      <c r="M42" s="12">
        <f t="shared" si="48"/>
        <v>0</v>
      </c>
      <c r="N42" s="12">
        <f t="shared" si="49"/>
        <v>0</v>
      </c>
      <c r="O42" s="12">
        <f t="shared" si="50"/>
        <v>0</v>
      </c>
      <c r="P42" s="12">
        <f t="shared" si="4"/>
        <v>22050</v>
      </c>
      <c r="Q42" s="33">
        <f t="shared" si="5"/>
        <v>1837.5</v>
      </c>
      <c r="R42" s="12">
        <f t="shared" si="6"/>
        <v>0</v>
      </c>
      <c r="S42" s="12">
        <f t="shared" si="51"/>
        <v>0</v>
      </c>
      <c r="T42" s="11">
        <f t="shared" si="52"/>
        <v>0</v>
      </c>
      <c r="U42" s="47">
        <v>300</v>
      </c>
      <c r="V42" s="33">
        <f t="shared" si="7"/>
        <v>25</v>
      </c>
      <c r="W42" s="47"/>
      <c r="X42" s="12">
        <f t="shared" si="53"/>
        <v>0</v>
      </c>
      <c r="Y42" s="11">
        <f t="shared" si="54"/>
        <v>0</v>
      </c>
      <c r="Z42" s="47">
        <v>37800</v>
      </c>
      <c r="AA42" s="33">
        <f t="shared" si="8"/>
        <v>3150</v>
      </c>
      <c r="AB42" s="47"/>
      <c r="AC42" s="12">
        <f t="shared" si="55"/>
        <v>0</v>
      </c>
      <c r="AD42" s="11">
        <f t="shared" si="56"/>
        <v>0</v>
      </c>
      <c r="AE42" s="47">
        <v>21750</v>
      </c>
      <c r="AF42" s="33">
        <f t="shared" si="9"/>
        <v>1812.5</v>
      </c>
      <c r="AG42" s="47"/>
      <c r="AH42" s="12">
        <f t="shared" si="57"/>
        <v>0</v>
      </c>
      <c r="AI42" s="11">
        <f t="shared" si="58"/>
        <v>0</v>
      </c>
      <c r="AJ42" s="47">
        <v>900</v>
      </c>
      <c r="AK42" s="33">
        <f t="shared" si="10"/>
        <v>75</v>
      </c>
      <c r="AL42" s="47"/>
      <c r="AM42" s="12">
        <f t="shared" si="59"/>
        <v>0</v>
      </c>
      <c r="AN42" s="11">
        <f t="shared" si="60"/>
        <v>0</v>
      </c>
      <c r="AO42" s="47">
        <v>1500</v>
      </c>
      <c r="AP42" s="33">
        <f t="shared" si="11"/>
        <v>125</v>
      </c>
      <c r="AQ42" s="47"/>
      <c r="AR42" s="12">
        <f t="shared" si="61"/>
        <v>0</v>
      </c>
      <c r="AS42" s="11">
        <f t="shared" si="62"/>
        <v>0</v>
      </c>
      <c r="AT42" s="38">
        <v>0</v>
      </c>
      <c r="AU42" s="33">
        <f t="shared" si="12"/>
        <v>0</v>
      </c>
      <c r="AV42" s="47">
        <v>0</v>
      </c>
      <c r="AW42" s="38">
        <v>0</v>
      </c>
      <c r="AX42" s="33">
        <f t="shared" si="13"/>
        <v>0</v>
      </c>
      <c r="AY42" s="47"/>
      <c r="AZ42" s="48">
        <v>231189.2</v>
      </c>
      <c r="BA42" s="33">
        <f t="shared" si="14"/>
        <v>19265.766666666666</v>
      </c>
      <c r="BB42" s="47"/>
      <c r="BC42" s="38">
        <v>0</v>
      </c>
      <c r="BD42" s="33">
        <f t="shared" si="15"/>
        <v>0</v>
      </c>
      <c r="BE42" s="13"/>
      <c r="BF42" s="42">
        <v>0</v>
      </c>
      <c r="BG42" s="33">
        <f t="shared" si="16"/>
        <v>0</v>
      </c>
      <c r="BH42" s="47"/>
      <c r="BI42" s="38">
        <v>0</v>
      </c>
      <c r="BJ42" s="33">
        <f t="shared" si="17"/>
        <v>0</v>
      </c>
      <c r="BK42" s="47">
        <v>0</v>
      </c>
      <c r="BL42" s="38">
        <v>0</v>
      </c>
      <c r="BM42" s="33">
        <f t="shared" si="18"/>
        <v>0</v>
      </c>
      <c r="BN42" s="47">
        <v>0</v>
      </c>
      <c r="BO42" s="12">
        <f t="shared" si="19"/>
        <v>9355</v>
      </c>
      <c r="BP42" s="33">
        <f t="shared" si="20"/>
        <v>779.58333333333337</v>
      </c>
      <c r="BQ42" s="12">
        <f t="shared" si="21"/>
        <v>0</v>
      </c>
      <c r="BR42" s="12">
        <f t="shared" si="63"/>
        <v>0</v>
      </c>
      <c r="BS42" s="11">
        <f t="shared" si="64"/>
        <v>0</v>
      </c>
      <c r="BT42" s="47">
        <v>6555</v>
      </c>
      <c r="BU42" s="33">
        <f t="shared" si="22"/>
        <v>546.25</v>
      </c>
      <c r="BV42" s="47"/>
      <c r="BW42" s="47">
        <v>2500</v>
      </c>
      <c r="BX42" s="33">
        <f t="shared" si="23"/>
        <v>208.33333333333334</v>
      </c>
      <c r="BY42" s="47"/>
      <c r="BZ42" s="42">
        <v>0</v>
      </c>
      <c r="CA42" s="33">
        <f t="shared" si="24"/>
        <v>0</v>
      </c>
      <c r="CB42" s="47"/>
      <c r="CC42" s="47">
        <v>300</v>
      </c>
      <c r="CD42" s="33">
        <f t="shared" si="25"/>
        <v>25</v>
      </c>
      <c r="CE42" s="47"/>
      <c r="CF42" s="11"/>
      <c r="CG42" s="33">
        <f t="shared" si="26"/>
        <v>0</v>
      </c>
      <c r="CH42" s="47">
        <v>0</v>
      </c>
      <c r="CI42" s="38">
        <v>3500</v>
      </c>
      <c r="CJ42" s="33">
        <f t="shared" si="27"/>
        <v>291.66666666666669</v>
      </c>
      <c r="CK42" s="47"/>
      <c r="CL42" s="38">
        <v>0</v>
      </c>
      <c r="CM42" s="33">
        <f t="shared" si="28"/>
        <v>0</v>
      </c>
      <c r="CN42" s="47"/>
      <c r="CO42" s="47">
        <v>7300</v>
      </c>
      <c r="CP42" s="33">
        <f t="shared" si="29"/>
        <v>608.33333333333337</v>
      </c>
      <c r="CQ42" s="47"/>
      <c r="CR42" s="47">
        <v>1800</v>
      </c>
      <c r="CS42" s="33">
        <f t="shared" si="30"/>
        <v>150</v>
      </c>
      <c r="CT42" s="47"/>
      <c r="CU42" s="38">
        <v>0</v>
      </c>
      <c r="CV42" s="33">
        <f t="shared" si="31"/>
        <v>0</v>
      </c>
      <c r="CW42" s="47"/>
      <c r="CX42" s="42">
        <v>0</v>
      </c>
      <c r="CY42" s="33">
        <f t="shared" si="32"/>
        <v>0</v>
      </c>
      <c r="CZ42" s="47"/>
      <c r="DA42" s="42">
        <v>0</v>
      </c>
      <c r="DB42" s="33">
        <f t="shared" si="33"/>
        <v>0</v>
      </c>
      <c r="DC42" s="47"/>
      <c r="DD42" s="47">
        <v>3000</v>
      </c>
      <c r="DE42" s="33">
        <f t="shared" si="34"/>
        <v>250</v>
      </c>
      <c r="DF42" s="47"/>
      <c r="DG42" s="47"/>
      <c r="DH42" s="12">
        <f t="shared" si="65"/>
        <v>316594.2</v>
      </c>
      <c r="DI42" s="33">
        <f t="shared" si="35"/>
        <v>26382.850000000002</v>
      </c>
      <c r="DJ42" s="12">
        <f t="shared" si="36"/>
        <v>0</v>
      </c>
      <c r="DK42" s="42">
        <v>0</v>
      </c>
      <c r="DL42" s="33">
        <f t="shared" si="37"/>
        <v>0</v>
      </c>
      <c r="DM42" s="47">
        <v>0</v>
      </c>
      <c r="DN42" s="47">
        <v>40114.800000000003</v>
      </c>
      <c r="DO42" s="33">
        <f t="shared" si="38"/>
        <v>3342.9</v>
      </c>
      <c r="DP42" s="47"/>
      <c r="DQ42" s="42">
        <v>0</v>
      </c>
      <c r="DR42" s="33">
        <f t="shared" si="39"/>
        <v>0</v>
      </c>
      <c r="DS42" s="47">
        <v>0</v>
      </c>
      <c r="DT42" s="47">
        <v>10121</v>
      </c>
      <c r="DU42" s="33">
        <f t="shared" si="40"/>
        <v>843.41666666666663</v>
      </c>
      <c r="DV42" s="47"/>
      <c r="DW42" s="42">
        <v>0</v>
      </c>
      <c r="DX42" s="33">
        <f t="shared" si="41"/>
        <v>0</v>
      </c>
      <c r="DY42" s="47">
        <v>0</v>
      </c>
      <c r="DZ42" s="47">
        <v>26000</v>
      </c>
      <c r="EA42" s="33">
        <f t="shared" si="42"/>
        <v>2166.6666666666665</v>
      </c>
      <c r="EB42" s="47"/>
      <c r="EC42" s="47"/>
      <c r="ED42" s="12">
        <f t="shared" si="66"/>
        <v>76235.8</v>
      </c>
      <c r="EE42" s="33">
        <f t="shared" si="43"/>
        <v>6352.9833333333336</v>
      </c>
      <c r="EF42" s="12"/>
      <c r="EI42" s="14"/>
      <c r="EK42" s="14"/>
      <c r="EL42" s="14"/>
      <c r="EN42" s="14"/>
    </row>
    <row r="43" spans="1:144" s="15" customFormat="1" ht="20.25" customHeight="1">
      <c r="A43" s="21">
        <v>34</v>
      </c>
      <c r="B43" s="72" t="s">
        <v>89</v>
      </c>
      <c r="C43" s="38">
        <v>1960</v>
      </c>
      <c r="D43" s="38"/>
      <c r="E43" s="38">
        <v>52.8</v>
      </c>
      <c r="F43" s="25">
        <f t="shared" si="67"/>
        <v>29632.6</v>
      </c>
      <c r="G43" s="33">
        <f t="shared" si="45"/>
        <v>2469.3833333333332</v>
      </c>
      <c r="H43" s="12">
        <f t="shared" si="68"/>
        <v>0</v>
      </c>
      <c r="I43" s="12">
        <f t="shared" si="46"/>
        <v>0</v>
      </c>
      <c r="J43" s="12">
        <f t="shared" si="47"/>
        <v>0</v>
      </c>
      <c r="K43" s="12">
        <f t="shared" si="2"/>
        <v>6920.5</v>
      </c>
      <c r="L43" s="33">
        <f t="shared" si="3"/>
        <v>576.70833333333337</v>
      </c>
      <c r="M43" s="12">
        <f t="shared" si="48"/>
        <v>0</v>
      </c>
      <c r="N43" s="12">
        <f t="shared" si="49"/>
        <v>0</v>
      </c>
      <c r="O43" s="12">
        <f t="shared" si="50"/>
        <v>0</v>
      </c>
      <c r="P43" s="12">
        <f t="shared" si="4"/>
        <v>2661.5</v>
      </c>
      <c r="Q43" s="33">
        <f t="shared" si="5"/>
        <v>221.79166666666666</v>
      </c>
      <c r="R43" s="12">
        <f t="shared" si="6"/>
        <v>0</v>
      </c>
      <c r="S43" s="12">
        <f t="shared" si="51"/>
        <v>0</v>
      </c>
      <c r="T43" s="11">
        <f t="shared" si="52"/>
        <v>0</v>
      </c>
      <c r="U43" s="47">
        <v>61.5</v>
      </c>
      <c r="V43" s="33">
        <f t="shared" si="7"/>
        <v>5.125</v>
      </c>
      <c r="W43" s="47"/>
      <c r="X43" s="12">
        <f t="shared" si="53"/>
        <v>0</v>
      </c>
      <c r="Y43" s="11">
        <f t="shared" si="54"/>
        <v>0</v>
      </c>
      <c r="Z43" s="47">
        <v>3181</v>
      </c>
      <c r="AA43" s="33">
        <f t="shared" si="8"/>
        <v>265.08333333333331</v>
      </c>
      <c r="AB43" s="47"/>
      <c r="AC43" s="12">
        <f t="shared" si="55"/>
        <v>0</v>
      </c>
      <c r="AD43" s="11">
        <f t="shared" si="56"/>
        <v>0</v>
      </c>
      <c r="AE43" s="47">
        <v>2600</v>
      </c>
      <c r="AF43" s="33">
        <f t="shared" si="9"/>
        <v>216.66666666666666</v>
      </c>
      <c r="AG43" s="47"/>
      <c r="AH43" s="12">
        <f t="shared" si="57"/>
        <v>0</v>
      </c>
      <c r="AI43" s="11">
        <f t="shared" si="58"/>
        <v>0</v>
      </c>
      <c r="AJ43" s="47">
        <v>18</v>
      </c>
      <c r="AK43" s="33">
        <f t="shared" si="10"/>
        <v>1.5</v>
      </c>
      <c r="AL43" s="47"/>
      <c r="AM43" s="12">
        <f t="shared" si="59"/>
        <v>0</v>
      </c>
      <c r="AN43" s="11">
        <f t="shared" si="60"/>
        <v>0</v>
      </c>
      <c r="AO43" s="47"/>
      <c r="AP43" s="33">
        <f t="shared" si="11"/>
        <v>0</v>
      </c>
      <c r="AQ43" s="47"/>
      <c r="AR43" s="12" t="e">
        <f t="shared" si="61"/>
        <v>#DIV/0!</v>
      </c>
      <c r="AS43" s="11" t="e">
        <f t="shared" si="62"/>
        <v>#DIV/0!</v>
      </c>
      <c r="AT43" s="38">
        <v>0</v>
      </c>
      <c r="AU43" s="33">
        <f t="shared" si="12"/>
        <v>0</v>
      </c>
      <c r="AV43" s="47">
        <v>0</v>
      </c>
      <c r="AW43" s="38">
        <v>0</v>
      </c>
      <c r="AX43" s="33">
        <f t="shared" si="13"/>
        <v>0</v>
      </c>
      <c r="AY43" s="47"/>
      <c r="AZ43" s="48">
        <v>22712.1</v>
      </c>
      <c r="BA43" s="33">
        <f t="shared" si="14"/>
        <v>1892.675</v>
      </c>
      <c r="BB43" s="47"/>
      <c r="BC43" s="38">
        <v>0</v>
      </c>
      <c r="BD43" s="33">
        <f t="shared" si="15"/>
        <v>0</v>
      </c>
      <c r="BE43" s="13"/>
      <c r="BF43" s="42">
        <v>0</v>
      </c>
      <c r="BG43" s="33">
        <f t="shared" si="16"/>
        <v>0</v>
      </c>
      <c r="BH43" s="47"/>
      <c r="BI43" s="38">
        <v>0</v>
      </c>
      <c r="BJ43" s="33">
        <f t="shared" si="17"/>
        <v>0</v>
      </c>
      <c r="BK43" s="47">
        <v>0</v>
      </c>
      <c r="BL43" s="38">
        <v>0</v>
      </c>
      <c r="BM43" s="33">
        <f t="shared" si="18"/>
        <v>0</v>
      </c>
      <c r="BN43" s="47">
        <v>0</v>
      </c>
      <c r="BO43" s="12">
        <f t="shared" si="19"/>
        <v>710</v>
      </c>
      <c r="BP43" s="33">
        <f t="shared" si="20"/>
        <v>59.166666666666664</v>
      </c>
      <c r="BQ43" s="12">
        <f t="shared" si="21"/>
        <v>0</v>
      </c>
      <c r="BR43" s="12">
        <f t="shared" si="63"/>
        <v>0</v>
      </c>
      <c r="BS43" s="11">
        <f t="shared" si="64"/>
        <v>0</v>
      </c>
      <c r="BT43" s="47">
        <v>0</v>
      </c>
      <c r="BU43" s="33">
        <f t="shared" si="22"/>
        <v>0</v>
      </c>
      <c r="BV43" s="47"/>
      <c r="BW43" s="47">
        <v>350</v>
      </c>
      <c r="BX43" s="33">
        <f t="shared" si="23"/>
        <v>29.166666666666668</v>
      </c>
      <c r="BY43" s="47"/>
      <c r="BZ43" s="42">
        <v>360</v>
      </c>
      <c r="CA43" s="33">
        <f t="shared" si="24"/>
        <v>30</v>
      </c>
      <c r="CB43" s="47"/>
      <c r="CC43" s="47">
        <v>0</v>
      </c>
      <c r="CD43" s="33">
        <f t="shared" si="25"/>
        <v>0</v>
      </c>
      <c r="CE43" s="47"/>
      <c r="CF43" s="11"/>
      <c r="CG43" s="33">
        <f t="shared" si="26"/>
        <v>0</v>
      </c>
      <c r="CH43" s="47">
        <v>0</v>
      </c>
      <c r="CI43" s="42">
        <v>0</v>
      </c>
      <c r="CJ43" s="33">
        <f t="shared" si="27"/>
        <v>0</v>
      </c>
      <c r="CK43" s="47"/>
      <c r="CL43" s="38">
        <v>0</v>
      </c>
      <c r="CM43" s="33">
        <f t="shared" si="28"/>
        <v>0</v>
      </c>
      <c r="CN43" s="47"/>
      <c r="CO43" s="47">
        <v>350</v>
      </c>
      <c r="CP43" s="33">
        <f t="shared" si="29"/>
        <v>29.166666666666668</v>
      </c>
      <c r="CQ43" s="47"/>
      <c r="CR43" s="47">
        <v>350</v>
      </c>
      <c r="CS43" s="33">
        <f t="shared" si="30"/>
        <v>29.166666666666668</v>
      </c>
      <c r="CT43" s="47"/>
      <c r="CU43" s="38">
        <v>0</v>
      </c>
      <c r="CV43" s="33">
        <f t="shared" si="31"/>
        <v>0</v>
      </c>
      <c r="CW43" s="47"/>
      <c r="CX43" s="42">
        <v>0</v>
      </c>
      <c r="CY43" s="33">
        <f t="shared" si="32"/>
        <v>0</v>
      </c>
      <c r="CZ43" s="47"/>
      <c r="DA43" s="42">
        <v>0</v>
      </c>
      <c r="DB43" s="33">
        <f t="shared" si="33"/>
        <v>0</v>
      </c>
      <c r="DC43" s="47"/>
      <c r="DD43" s="47">
        <v>0</v>
      </c>
      <c r="DE43" s="33">
        <f t="shared" si="34"/>
        <v>0</v>
      </c>
      <c r="DF43" s="47"/>
      <c r="DG43" s="47"/>
      <c r="DH43" s="12">
        <f t="shared" si="65"/>
        <v>29632.6</v>
      </c>
      <c r="DI43" s="33">
        <f t="shared" si="35"/>
        <v>2469.3833333333332</v>
      </c>
      <c r="DJ43" s="12">
        <f t="shared" si="36"/>
        <v>0</v>
      </c>
      <c r="DK43" s="42">
        <v>0</v>
      </c>
      <c r="DL43" s="33">
        <f t="shared" si="37"/>
        <v>0</v>
      </c>
      <c r="DM43" s="47">
        <v>0</v>
      </c>
      <c r="DN43" s="47">
        <v>0</v>
      </c>
      <c r="DO43" s="33">
        <f t="shared" si="38"/>
        <v>0</v>
      </c>
      <c r="DP43" s="47"/>
      <c r="DQ43" s="42">
        <v>0</v>
      </c>
      <c r="DR43" s="33">
        <f t="shared" si="39"/>
        <v>0</v>
      </c>
      <c r="DS43" s="47">
        <v>0</v>
      </c>
      <c r="DT43" s="47">
        <v>0</v>
      </c>
      <c r="DU43" s="33">
        <f t="shared" si="40"/>
        <v>0</v>
      </c>
      <c r="DV43" s="47"/>
      <c r="DW43" s="42">
        <v>0</v>
      </c>
      <c r="DX43" s="33">
        <f t="shared" si="41"/>
        <v>0</v>
      </c>
      <c r="DY43" s="47">
        <v>0</v>
      </c>
      <c r="DZ43" s="47">
        <v>1480</v>
      </c>
      <c r="EA43" s="33">
        <f t="shared" si="42"/>
        <v>123.33333333333333</v>
      </c>
      <c r="EB43" s="47"/>
      <c r="EC43" s="47"/>
      <c r="ED43" s="12">
        <f t="shared" si="66"/>
        <v>1480</v>
      </c>
      <c r="EE43" s="33">
        <f t="shared" si="43"/>
        <v>123.33333333333333</v>
      </c>
      <c r="EF43" s="12"/>
      <c r="EI43" s="14"/>
      <c r="EK43" s="14"/>
      <c r="EL43" s="14"/>
      <c r="EN43" s="14"/>
    </row>
    <row r="44" spans="1:144" s="15" customFormat="1" ht="20.25" customHeight="1">
      <c r="A44" s="21">
        <v>35</v>
      </c>
      <c r="B44" s="73" t="s">
        <v>90</v>
      </c>
      <c r="C44" s="42">
        <v>6222.7</v>
      </c>
      <c r="D44" s="42"/>
      <c r="E44" s="42">
        <v>0</v>
      </c>
      <c r="F44" s="25">
        <f t="shared" si="67"/>
        <v>19370.3</v>
      </c>
      <c r="G44" s="33">
        <f t="shared" si="45"/>
        <v>1614.1916666666666</v>
      </c>
      <c r="H44" s="12">
        <f t="shared" si="68"/>
        <v>0</v>
      </c>
      <c r="I44" s="12">
        <f t="shared" si="46"/>
        <v>0</v>
      </c>
      <c r="J44" s="12">
        <f t="shared" si="47"/>
        <v>0</v>
      </c>
      <c r="K44" s="12">
        <f t="shared" si="2"/>
        <v>3870.6</v>
      </c>
      <c r="L44" s="33">
        <f t="shared" si="3"/>
        <v>322.55</v>
      </c>
      <c r="M44" s="12">
        <f t="shared" si="48"/>
        <v>0</v>
      </c>
      <c r="N44" s="12">
        <f t="shared" si="49"/>
        <v>0</v>
      </c>
      <c r="O44" s="12">
        <f t="shared" si="50"/>
        <v>0</v>
      </c>
      <c r="P44" s="12">
        <f t="shared" si="4"/>
        <v>1575.6</v>
      </c>
      <c r="Q44" s="33">
        <f t="shared" si="5"/>
        <v>131.29999999999998</v>
      </c>
      <c r="R44" s="12">
        <f t="shared" si="6"/>
        <v>0</v>
      </c>
      <c r="S44" s="12">
        <f t="shared" si="51"/>
        <v>0</v>
      </c>
      <c r="T44" s="11">
        <f t="shared" si="52"/>
        <v>0</v>
      </c>
      <c r="U44" s="47">
        <v>23.6</v>
      </c>
      <c r="V44" s="33">
        <f t="shared" si="7"/>
        <v>1.9666666666666668</v>
      </c>
      <c r="W44" s="47"/>
      <c r="X44" s="12">
        <f t="shared" si="53"/>
        <v>0</v>
      </c>
      <c r="Y44" s="11">
        <f t="shared" si="54"/>
        <v>0</v>
      </c>
      <c r="Z44" s="47">
        <v>1240</v>
      </c>
      <c r="AA44" s="33">
        <f t="shared" si="8"/>
        <v>103.33333333333333</v>
      </c>
      <c r="AB44" s="47"/>
      <c r="AC44" s="12">
        <f t="shared" si="55"/>
        <v>0</v>
      </c>
      <c r="AD44" s="11">
        <f t="shared" si="56"/>
        <v>0</v>
      </c>
      <c r="AE44" s="47">
        <v>1552</v>
      </c>
      <c r="AF44" s="33">
        <f t="shared" si="9"/>
        <v>129.33333333333334</v>
      </c>
      <c r="AG44" s="47"/>
      <c r="AH44" s="12">
        <f t="shared" si="57"/>
        <v>0</v>
      </c>
      <c r="AI44" s="11">
        <f t="shared" si="58"/>
        <v>0</v>
      </c>
      <c r="AJ44" s="47">
        <v>20</v>
      </c>
      <c r="AK44" s="33">
        <f t="shared" si="10"/>
        <v>1.6666666666666667</v>
      </c>
      <c r="AL44" s="47"/>
      <c r="AM44" s="12">
        <f t="shared" si="59"/>
        <v>0</v>
      </c>
      <c r="AN44" s="11">
        <f t="shared" si="60"/>
        <v>0</v>
      </c>
      <c r="AO44" s="47"/>
      <c r="AP44" s="33">
        <f t="shared" si="11"/>
        <v>0</v>
      </c>
      <c r="AQ44" s="47"/>
      <c r="AR44" s="12" t="e">
        <f t="shared" si="61"/>
        <v>#DIV/0!</v>
      </c>
      <c r="AS44" s="11" t="e">
        <f t="shared" si="62"/>
        <v>#DIV/0!</v>
      </c>
      <c r="AT44" s="38">
        <v>0</v>
      </c>
      <c r="AU44" s="33">
        <f t="shared" si="12"/>
        <v>0</v>
      </c>
      <c r="AV44" s="47">
        <v>0</v>
      </c>
      <c r="AW44" s="38">
        <v>0</v>
      </c>
      <c r="AX44" s="33">
        <f t="shared" si="13"/>
        <v>0</v>
      </c>
      <c r="AY44" s="47"/>
      <c r="AZ44" s="48">
        <v>15499.7</v>
      </c>
      <c r="BA44" s="33">
        <f t="shared" si="14"/>
        <v>1291.6416666666667</v>
      </c>
      <c r="BB44" s="47"/>
      <c r="BC44" s="38">
        <v>0</v>
      </c>
      <c r="BD44" s="33">
        <f t="shared" si="15"/>
        <v>0</v>
      </c>
      <c r="BE44" s="13"/>
      <c r="BF44" s="42">
        <v>0</v>
      </c>
      <c r="BG44" s="33">
        <f t="shared" si="16"/>
        <v>0</v>
      </c>
      <c r="BH44" s="47"/>
      <c r="BI44" s="38">
        <v>0</v>
      </c>
      <c r="BJ44" s="33">
        <f t="shared" si="17"/>
        <v>0</v>
      </c>
      <c r="BK44" s="47">
        <v>0</v>
      </c>
      <c r="BL44" s="38">
        <v>0</v>
      </c>
      <c r="BM44" s="33">
        <f t="shared" si="18"/>
        <v>0</v>
      </c>
      <c r="BN44" s="47">
        <v>0</v>
      </c>
      <c r="BO44" s="12">
        <f t="shared" si="19"/>
        <v>1035</v>
      </c>
      <c r="BP44" s="33">
        <f t="shared" si="20"/>
        <v>86.25</v>
      </c>
      <c r="BQ44" s="12">
        <f t="shared" si="21"/>
        <v>0</v>
      </c>
      <c r="BR44" s="12">
        <f t="shared" si="63"/>
        <v>0</v>
      </c>
      <c r="BS44" s="11">
        <f t="shared" si="64"/>
        <v>0</v>
      </c>
      <c r="BT44" s="47">
        <v>1035</v>
      </c>
      <c r="BU44" s="33">
        <f t="shared" si="22"/>
        <v>86.25</v>
      </c>
      <c r="BV44" s="47"/>
      <c r="BW44" s="47">
        <v>0</v>
      </c>
      <c r="BX44" s="33">
        <f t="shared" si="23"/>
        <v>0</v>
      </c>
      <c r="BY44" s="47"/>
      <c r="BZ44" s="42">
        <v>0</v>
      </c>
      <c r="CA44" s="33">
        <f t="shared" si="24"/>
        <v>0</v>
      </c>
      <c r="CB44" s="47"/>
      <c r="CC44" s="47">
        <v>0</v>
      </c>
      <c r="CD44" s="33">
        <f t="shared" si="25"/>
        <v>0</v>
      </c>
      <c r="CE44" s="47"/>
      <c r="CF44" s="11"/>
      <c r="CG44" s="33">
        <f t="shared" si="26"/>
        <v>0</v>
      </c>
      <c r="CH44" s="47">
        <v>0</v>
      </c>
      <c r="CI44" s="42">
        <v>0</v>
      </c>
      <c r="CJ44" s="33">
        <f t="shared" si="27"/>
        <v>0</v>
      </c>
      <c r="CK44" s="47"/>
      <c r="CL44" s="38">
        <v>0</v>
      </c>
      <c r="CM44" s="33">
        <f t="shared" si="28"/>
        <v>0</v>
      </c>
      <c r="CN44" s="47"/>
      <c r="CO44" s="47">
        <v>0</v>
      </c>
      <c r="CP44" s="33">
        <f t="shared" si="29"/>
        <v>0</v>
      </c>
      <c r="CQ44" s="47"/>
      <c r="CR44" s="47">
        <v>0</v>
      </c>
      <c r="CS44" s="33">
        <f t="shared" si="30"/>
        <v>0</v>
      </c>
      <c r="CT44" s="47"/>
      <c r="CU44" s="38">
        <v>0</v>
      </c>
      <c r="CV44" s="33">
        <f t="shared" si="31"/>
        <v>0</v>
      </c>
      <c r="CW44" s="47"/>
      <c r="CX44" s="42">
        <v>0</v>
      </c>
      <c r="CY44" s="33">
        <f t="shared" si="32"/>
        <v>0</v>
      </c>
      <c r="CZ44" s="47"/>
      <c r="DA44" s="42">
        <v>0</v>
      </c>
      <c r="DB44" s="33">
        <f t="shared" si="33"/>
        <v>0</v>
      </c>
      <c r="DC44" s="47"/>
      <c r="DD44" s="47">
        <v>0</v>
      </c>
      <c r="DE44" s="33">
        <f t="shared" si="34"/>
        <v>0</v>
      </c>
      <c r="DF44" s="47"/>
      <c r="DG44" s="47"/>
      <c r="DH44" s="12">
        <f t="shared" si="65"/>
        <v>19370.3</v>
      </c>
      <c r="DI44" s="33">
        <f t="shared" si="35"/>
        <v>1614.1916666666666</v>
      </c>
      <c r="DJ44" s="12">
        <f t="shared" si="36"/>
        <v>0</v>
      </c>
      <c r="DK44" s="42">
        <v>0</v>
      </c>
      <c r="DL44" s="33">
        <f t="shared" si="37"/>
        <v>0</v>
      </c>
      <c r="DM44" s="47">
        <v>0</v>
      </c>
      <c r="DN44" s="47">
        <v>0</v>
      </c>
      <c r="DO44" s="33">
        <f t="shared" si="38"/>
        <v>0</v>
      </c>
      <c r="DP44" s="47"/>
      <c r="DQ44" s="42">
        <v>0</v>
      </c>
      <c r="DR44" s="33">
        <f t="shared" si="39"/>
        <v>0</v>
      </c>
      <c r="DS44" s="47">
        <v>0</v>
      </c>
      <c r="DT44" s="47">
        <v>0</v>
      </c>
      <c r="DU44" s="33">
        <f t="shared" si="40"/>
        <v>0</v>
      </c>
      <c r="DV44" s="47"/>
      <c r="DW44" s="42">
        <v>0</v>
      </c>
      <c r="DX44" s="33">
        <f t="shared" si="41"/>
        <v>0</v>
      </c>
      <c r="DY44" s="47">
        <v>0</v>
      </c>
      <c r="DZ44" s="47">
        <v>2800</v>
      </c>
      <c r="EA44" s="33">
        <f t="shared" si="42"/>
        <v>233.33333333333334</v>
      </c>
      <c r="EB44" s="47"/>
      <c r="EC44" s="47"/>
      <c r="ED44" s="12">
        <f t="shared" si="66"/>
        <v>2800</v>
      </c>
      <c r="EE44" s="33">
        <f t="shared" si="43"/>
        <v>233.33333333333334</v>
      </c>
      <c r="EF44" s="12"/>
      <c r="EI44" s="14"/>
      <c r="EK44" s="14"/>
      <c r="EL44" s="14"/>
      <c r="EN44" s="14"/>
    </row>
    <row r="45" spans="1:144" s="15" customFormat="1" ht="20.25" customHeight="1">
      <c r="A45" s="21">
        <v>36</v>
      </c>
      <c r="B45" s="73" t="s">
        <v>91</v>
      </c>
      <c r="C45" s="38">
        <v>34835.9</v>
      </c>
      <c r="D45" s="38"/>
      <c r="E45" s="42">
        <v>0</v>
      </c>
      <c r="F45" s="25">
        <f t="shared" si="67"/>
        <v>310056.59999999998</v>
      </c>
      <c r="G45" s="33">
        <f t="shared" si="45"/>
        <v>25838.05</v>
      </c>
      <c r="H45" s="12">
        <f t="shared" si="68"/>
        <v>0</v>
      </c>
      <c r="I45" s="12">
        <f t="shared" si="46"/>
        <v>0</v>
      </c>
      <c r="J45" s="12">
        <f t="shared" si="47"/>
        <v>0</v>
      </c>
      <c r="K45" s="12">
        <f t="shared" si="2"/>
        <v>109800.6</v>
      </c>
      <c r="L45" s="33">
        <f t="shared" si="3"/>
        <v>9150.0500000000011</v>
      </c>
      <c r="M45" s="12">
        <f t="shared" si="48"/>
        <v>0</v>
      </c>
      <c r="N45" s="12">
        <f t="shared" si="49"/>
        <v>0</v>
      </c>
      <c r="O45" s="12">
        <f t="shared" si="50"/>
        <v>0</v>
      </c>
      <c r="P45" s="12">
        <f t="shared" si="4"/>
        <v>26748.1</v>
      </c>
      <c r="Q45" s="33">
        <f t="shared" si="5"/>
        <v>2229.0083333333332</v>
      </c>
      <c r="R45" s="12">
        <f t="shared" si="6"/>
        <v>0</v>
      </c>
      <c r="S45" s="12">
        <f t="shared" si="51"/>
        <v>0</v>
      </c>
      <c r="T45" s="11">
        <f t="shared" si="52"/>
        <v>0</v>
      </c>
      <c r="U45" s="47">
        <v>2200.1</v>
      </c>
      <c r="V45" s="33">
        <f t="shared" si="7"/>
        <v>183.34166666666667</v>
      </c>
      <c r="W45" s="47"/>
      <c r="X45" s="12">
        <f t="shared" si="53"/>
        <v>0</v>
      </c>
      <c r="Y45" s="11">
        <f t="shared" si="54"/>
        <v>0</v>
      </c>
      <c r="Z45" s="47">
        <v>48698</v>
      </c>
      <c r="AA45" s="33">
        <f t="shared" si="8"/>
        <v>4058.1666666666665</v>
      </c>
      <c r="AB45" s="47"/>
      <c r="AC45" s="12">
        <f t="shared" si="55"/>
        <v>0</v>
      </c>
      <c r="AD45" s="11">
        <f t="shared" si="56"/>
        <v>0</v>
      </c>
      <c r="AE45" s="47">
        <v>24548</v>
      </c>
      <c r="AF45" s="33">
        <f t="shared" si="9"/>
        <v>2045.6666666666667</v>
      </c>
      <c r="AG45" s="47"/>
      <c r="AH45" s="12">
        <f t="shared" si="57"/>
        <v>0</v>
      </c>
      <c r="AI45" s="11">
        <f t="shared" si="58"/>
        <v>0</v>
      </c>
      <c r="AJ45" s="47">
        <v>1078</v>
      </c>
      <c r="AK45" s="33">
        <f t="shared" si="10"/>
        <v>89.833333333333329</v>
      </c>
      <c r="AL45" s="47"/>
      <c r="AM45" s="12">
        <f t="shared" si="59"/>
        <v>0</v>
      </c>
      <c r="AN45" s="11">
        <f t="shared" si="60"/>
        <v>0</v>
      </c>
      <c r="AO45" s="47"/>
      <c r="AP45" s="33">
        <f t="shared" si="11"/>
        <v>0</v>
      </c>
      <c r="AQ45" s="47"/>
      <c r="AR45" s="12" t="e">
        <f t="shared" si="61"/>
        <v>#DIV/0!</v>
      </c>
      <c r="AS45" s="11" t="e">
        <f t="shared" si="62"/>
        <v>#DIV/0!</v>
      </c>
      <c r="AT45" s="38">
        <v>0</v>
      </c>
      <c r="AU45" s="33">
        <f t="shared" si="12"/>
        <v>0</v>
      </c>
      <c r="AV45" s="47">
        <v>0</v>
      </c>
      <c r="AW45" s="38">
        <v>0</v>
      </c>
      <c r="AX45" s="33">
        <f t="shared" si="13"/>
        <v>0</v>
      </c>
      <c r="AY45" s="47"/>
      <c r="AZ45" s="48">
        <v>198389</v>
      </c>
      <c r="BA45" s="33">
        <f t="shared" si="14"/>
        <v>16532.416666666668</v>
      </c>
      <c r="BB45" s="47"/>
      <c r="BC45" s="38">
        <v>0</v>
      </c>
      <c r="BD45" s="33">
        <f t="shared" si="15"/>
        <v>0</v>
      </c>
      <c r="BE45" s="13"/>
      <c r="BF45" s="42">
        <v>1867</v>
      </c>
      <c r="BG45" s="33">
        <f t="shared" si="16"/>
        <v>155.58333333333334</v>
      </c>
      <c r="BH45" s="47"/>
      <c r="BI45" s="38">
        <v>0</v>
      </c>
      <c r="BJ45" s="33">
        <f t="shared" si="17"/>
        <v>0</v>
      </c>
      <c r="BK45" s="47">
        <v>0</v>
      </c>
      <c r="BL45" s="38">
        <v>0</v>
      </c>
      <c r="BM45" s="33">
        <f t="shared" si="18"/>
        <v>0</v>
      </c>
      <c r="BN45" s="47">
        <v>0</v>
      </c>
      <c r="BO45" s="12">
        <f t="shared" si="19"/>
        <v>11971.5</v>
      </c>
      <c r="BP45" s="33">
        <f t="shared" si="20"/>
        <v>997.625</v>
      </c>
      <c r="BQ45" s="12">
        <f t="shared" si="21"/>
        <v>0</v>
      </c>
      <c r="BR45" s="12">
        <f t="shared" si="63"/>
        <v>0</v>
      </c>
      <c r="BS45" s="11">
        <f t="shared" si="64"/>
        <v>0</v>
      </c>
      <c r="BT45" s="47">
        <v>11145.5</v>
      </c>
      <c r="BU45" s="33">
        <f t="shared" si="22"/>
        <v>928.79166666666663</v>
      </c>
      <c r="BV45" s="47"/>
      <c r="BW45" s="47">
        <v>0</v>
      </c>
      <c r="BX45" s="33">
        <f t="shared" si="23"/>
        <v>0</v>
      </c>
      <c r="BY45" s="47"/>
      <c r="BZ45" s="42">
        <v>0</v>
      </c>
      <c r="CA45" s="33">
        <f t="shared" si="24"/>
        <v>0</v>
      </c>
      <c r="CB45" s="47"/>
      <c r="CC45" s="47">
        <v>826</v>
      </c>
      <c r="CD45" s="33">
        <f t="shared" si="25"/>
        <v>68.833333333333329</v>
      </c>
      <c r="CE45" s="47"/>
      <c r="CF45" s="11"/>
      <c r="CG45" s="33">
        <f t="shared" si="26"/>
        <v>0</v>
      </c>
      <c r="CH45" s="47">
        <v>0</v>
      </c>
      <c r="CI45" s="42">
        <v>0</v>
      </c>
      <c r="CJ45" s="33">
        <f t="shared" si="27"/>
        <v>0</v>
      </c>
      <c r="CK45" s="47"/>
      <c r="CL45" s="38">
        <v>0</v>
      </c>
      <c r="CM45" s="33">
        <f t="shared" si="28"/>
        <v>0</v>
      </c>
      <c r="CN45" s="47"/>
      <c r="CO45" s="47">
        <v>20830</v>
      </c>
      <c r="CP45" s="33">
        <f t="shared" si="29"/>
        <v>1735.8333333333333</v>
      </c>
      <c r="CQ45" s="47"/>
      <c r="CR45" s="47">
        <v>4800</v>
      </c>
      <c r="CS45" s="33">
        <f t="shared" si="30"/>
        <v>400</v>
      </c>
      <c r="CT45" s="47"/>
      <c r="CU45" s="38">
        <v>0</v>
      </c>
      <c r="CV45" s="33">
        <f t="shared" si="31"/>
        <v>0</v>
      </c>
      <c r="CW45" s="47"/>
      <c r="CX45" s="42">
        <v>0</v>
      </c>
      <c r="CY45" s="33">
        <f t="shared" si="32"/>
        <v>0</v>
      </c>
      <c r="CZ45" s="47"/>
      <c r="DA45" s="42">
        <v>0</v>
      </c>
      <c r="DB45" s="33">
        <f t="shared" si="33"/>
        <v>0</v>
      </c>
      <c r="DC45" s="47"/>
      <c r="DD45" s="47">
        <v>475</v>
      </c>
      <c r="DE45" s="33">
        <f t="shared" si="34"/>
        <v>39.583333333333336</v>
      </c>
      <c r="DF45" s="47"/>
      <c r="DG45" s="47"/>
      <c r="DH45" s="12">
        <f t="shared" si="65"/>
        <v>310056.59999999998</v>
      </c>
      <c r="DI45" s="33">
        <f t="shared" si="35"/>
        <v>25838.05</v>
      </c>
      <c r="DJ45" s="12">
        <f t="shared" si="36"/>
        <v>0</v>
      </c>
      <c r="DK45" s="42">
        <v>0</v>
      </c>
      <c r="DL45" s="33">
        <f t="shared" si="37"/>
        <v>0</v>
      </c>
      <c r="DM45" s="47">
        <v>0</v>
      </c>
      <c r="DN45" s="47">
        <v>0</v>
      </c>
      <c r="DO45" s="33">
        <f t="shared" si="38"/>
        <v>0</v>
      </c>
      <c r="DP45" s="47"/>
      <c r="DQ45" s="42">
        <v>0</v>
      </c>
      <c r="DR45" s="33">
        <f t="shared" si="39"/>
        <v>0</v>
      </c>
      <c r="DS45" s="47">
        <v>0</v>
      </c>
      <c r="DT45" s="47">
        <v>0</v>
      </c>
      <c r="DU45" s="33">
        <f t="shared" si="40"/>
        <v>0</v>
      </c>
      <c r="DV45" s="47"/>
      <c r="DW45" s="42">
        <v>0</v>
      </c>
      <c r="DX45" s="33">
        <f t="shared" si="41"/>
        <v>0</v>
      </c>
      <c r="DY45" s="47">
        <v>0</v>
      </c>
      <c r="DZ45" s="47">
        <v>30800</v>
      </c>
      <c r="EA45" s="33">
        <f t="shared" si="42"/>
        <v>2566.6666666666665</v>
      </c>
      <c r="EB45" s="47"/>
      <c r="EC45" s="47"/>
      <c r="ED45" s="12">
        <f t="shared" si="66"/>
        <v>30800</v>
      </c>
      <c r="EE45" s="33">
        <f t="shared" si="43"/>
        <v>2566.6666666666665</v>
      </c>
      <c r="EF45" s="12"/>
      <c r="EI45" s="14"/>
      <c r="EK45" s="14"/>
      <c r="EL45" s="14"/>
      <c r="EN45" s="14"/>
    </row>
    <row r="46" spans="1:144" s="15" customFormat="1" ht="20.25" customHeight="1">
      <c r="A46" s="21">
        <v>37</v>
      </c>
      <c r="B46" s="73" t="s">
        <v>92</v>
      </c>
      <c r="C46" s="38">
        <v>8012.2</v>
      </c>
      <c r="D46" s="38"/>
      <c r="E46" s="42">
        <v>0</v>
      </c>
      <c r="F46" s="25">
        <f t="shared" si="67"/>
        <v>39507.799999999996</v>
      </c>
      <c r="G46" s="33">
        <f t="shared" si="45"/>
        <v>3292.3166666666662</v>
      </c>
      <c r="H46" s="12">
        <f t="shared" si="68"/>
        <v>0</v>
      </c>
      <c r="I46" s="12">
        <f t="shared" si="46"/>
        <v>0</v>
      </c>
      <c r="J46" s="12">
        <f t="shared" si="47"/>
        <v>0</v>
      </c>
      <c r="K46" s="12">
        <f t="shared" si="2"/>
        <v>10878.7</v>
      </c>
      <c r="L46" s="33">
        <f t="shared" si="3"/>
        <v>906.55833333333339</v>
      </c>
      <c r="M46" s="12">
        <f t="shared" si="48"/>
        <v>0</v>
      </c>
      <c r="N46" s="12">
        <f t="shared" si="49"/>
        <v>0</v>
      </c>
      <c r="O46" s="12">
        <f t="shared" si="50"/>
        <v>0</v>
      </c>
      <c r="P46" s="12">
        <f t="shared" si="4"/>
        <v>4740.2</v>
      </c>
      <c r="Q46" s="33">
        <f t="shared" si="5"/>
        <v>395.01666666666665</v>
      </c>
      <c r="R46" s="12">
        <f t="shared" si="6"/>
        <v>0</v>
      </c>
      <c r="S46" s="12">
        <f t="shared" si="51"/>
        <v>0</v>
      </c>
      <c r="T46" s="11">
        <f t="shared" si="52"/>
        <v>0</v>
      </c>
      <c r="U46" s="47">
        <v>32.700000000000003</v>
      </c>
      <c r="V46" s="33">
        <f t="shared" si="7"/>
        <v>2.7250000000000001</v>
      </c>
      <c r="W46" s="47"/>
      <c r="X46" s="12">
        <f t="shared" si="53"/>
        <v>0</v>
      </c>
      <c r="Y46" s="11">
        <f t="shared" si="54"/>
        <v>0</v>
      </c>
      <c r="Z46" s="47">
        <v>1350.5</v>
      </c>
      <c r="AA46" s="33">
        <f t="shared" si="8"/>
        <v>112.54166666666667</v>
      </c>
      <c r="AB46" s="47"/>
      <c r="AC46" s="12">
        <f t="shared" si="55"/>
        <v>0</v>
      </c>
      <c r="AD46" s="11">
        <f t="shared" si="56"/>
        <v>0</v>
      </c>
      <c r="AE46" s="47">
        <v>4707.5</v>
      </c>
      <c r="AF46" s="33">
        <f t="shared" si="9"/>
        <v>392.29166666666669</v>
      </c>
      <c r="AG46" s="47"/>
      <c r="AH46" s="12">
        <f t="shared" si="57"/>
        <v>0</v>
      </c>
      <c r="AI46" s="11">
        <f t="shared" si="58"/>
        <v>0</v>
      </c>
      <c r="AJ46" s="47">
        <v>198</v>
      </c>
      <c r="AK46" s="33">
        <f t="shared" si="10"/>
        <v>16.5</v>
      </c>
      <c r="AL46" s="47"/>
      <c r="AM46" s="12">
        <f t="shared" si="59"/>
        <v>0</v>
      </c>
      <c r="AN46" s="11">
        <f t="shared" si="60"/>
        <v>0</v>
      </c>
      <c r="AO46" s="47"/>
      <c r="AP46" s="33">
        <f t="shared" si="11"/>
        <v>0</v>
      </c>
      <c r="AQ46" s="47"/>
      <c r="AR46" s="12" t="e">
        <f t="shared" si="61"/>
        <v>#DIV/0!</v>
      </c>
      <c r="AS46" s="11" t="e">
        <f t="shared" si="62"/>
        <v>#DIV/0!</v>
      </c>
      <c r="AT46" s="38">
        <v>0</v>
      </c>
      <c r="AU46" s="33">
        <f t="shared" si="12"/>
        <v>0</v>
      </c>
      <c r="AV46" s="47">
        <v>0</v>
      </c>
      <c r="AW46" s="38">
        <v>0</v>
      </c>
      <c r="AX46" s="33">
        <f t="shared" si="13"/>
        <v>0</v>
      </c>
      <c r="AY46" s="47"/>
      <c r="AZ46" s="48">
        <v>28629.1</v>
      </c>
      <c r="BA46" s="33">
        <f t="shared" si="14"/>
        <v>2385.7583333333332</v>
      </c>
      <c r="BB46" s="47"/>
      <c r="BC46" s="38">
        <v>0</v>
      </c>
      <c r="BD46" s="33">
        <f t="shared" si="15"/>
        <v>0</v>
      </c>
      <c r="BE46" s="13"/>
      <c r="BF46" s="42">
        <v>0</v>
      </c>
      <c r="BG46" s="33">
        <f t="shared" si="16"/>
        <v>0</v>
      </c>
      <c r="BH46" s="47"/>
      <c r="BI46" s="38">
        <v>0</v>
      </c>
      <c r="BJ46" s="33">
        <f t="shared" si="17"/>
        <v>0</v>
      </c>
      <c r="BK46" s="47">
        <v>0</v>
      </c>
      <c r="BL46" s="38">
        <v>0</v>
      </c>
      <c r="BM46" s="33">
        <f t="shared" si="18"/>
        <v>0</v>
      </c>
      <c r="BN46" s="47">
        <v>0</v>
      </c>
      <c r="BO46" s="12">
        <f t="shared" si="19"/>
        <v>460</v>
      </c>
      <c r="BP46" s="33">
        <f t="shared" si="20"/>
        <v>38.333333333333336</v>
      </c>
      <c r="BQ46" s="12">
        <f t="shared" si="21"/>
        <v>0</v>
      </c>
      <c r="BR46" s="12">
        <f t="shared" si="63"/>
        <v>0</v>
      </c>
      <c r="BS46" s="11">
        <f t="shared" si="64"/>
        <v>0</v>
      </c>
      <c r="BT46" s="47">
        <v>300</v>
      </c>
      <c r="BU46" s="33">
        <f t="shared" si="22"/>
        <v>25</v>
      </c>
      <c r="BV46" s="47"/>
      <c r="BW46" s="47">
        <v>0</v>
      </c>
      <c r="BX46" s="33">
        <f t="shared" si="23"/>
        <v>0</v>
      </c>
      <c r="BY46" s="47"/>
      <c r="BZ46" s="42">
        <v>0</v>
      </c>
      <c r="CA46" s="33">
        <f t="shared" si="24"/>
        <v>0</v>
      </c>
      <c r="CB46" s="47"/>
      <c r="CC46" s="47">
        <v>160</v>
      </c>
      <c r="CD46" s="33">
        <f t="shared" si="25"/>
        <v>13.333333333333334</v>
      </c>
      <c r="CE46" s="47"/>
      <c r="CF46" s="11"/>
      <c r="CG46" s="33">
        <f t="shared" si="26"/>
        <v>0</v>
      </c>
      <c r="CH46" s="47">
        <v>0</v>
      </c>
      <c r="CI46" s="42">
        <v>0</v>
      </c>
      <c r="CJ46" s="33">
        <f t="shared" si="27"/>
        <v>0</v>
      </c>
      <c r="CK46" s="47"/>
      <c r="CL46" s="38">
        <v>0</v>
      </c>
      <c r="CM46" s="33">
        <f t="shared" si="28"/>
        <v>0</v>
      </c>
      <c r="CN46" s="47"/>
      <c r="CO46" s="47">
        <v>2100</v>
      </c>
      <c r="CP46" s="33">
        <f t="shared" si="29"/>
        <v>175</v>
      </c>
      <c r="CQ46" s="47"/>
      <c r="CR46" s="47">
        <v>600</v>
      </c>
      <c r="CS46" s="33">
        <f t="shared" si="30"/>
        <v>50</v>
      </c>
      <c r="CT46" s="47"/>
      <c r="CU46" s="38">
        <v>50</v>
      </c>
      <c r="CV46" s="33">
        <f t="shared" si="31"/>
        <v>4.166666666666667</v>
      </c>
      <c r="CW46" s="47"/>
      <c r="CX46" s="42">
        <v>0</v>
      </c>
      <c r="CY46" s="33">
        <f t="shared" si="32"/>
        <v>0</v>
      </c>
      <c r="CZ46" s="47"/>
      <c r="DA46" s="42">
        <v>0</v>
      </c>
      <c r="DB46" s="33">
        <f t="shared" si="33"/>
        <v>0</v>
      </c>
      <c r="DC46" s="47"/>
      <c r="DD46" s="47">
        <v>1980</v>
      </c>
      <c r="DE46" s="33">
        <f t="shared" si="34"/>
        <v>165</v>
      </c>
      <c r="DF46" s="47"/>
      <c r="DG46" s="47"/>
      <c r="DH46" s="12">
        <f t="shared" si="65"/>
        <v>39507.799999999996</v>
      </c>
      <c r="DI46" s="33">
        <f t="shared" si="35"/>
        <v>3292.3166666666662</v>
      </c>
      <c r="DJ46" s="12">
        <f t="shared" si="36"/>
        <v>0</v>
      </c>
      <c r="DK46" s="42">
        <v>0</v>
      </c>
      <c r="DL46" s="33">
        <f t="shared" si="37"/>
        <v>0</v>
      </c>
      <c r="DM46" s="47">
        <v>0</v>
      </c>
      <c r="DN46" s="47">
        <v>0</v>
      </c>
      <c r="DO46" s="33">
        <f t="shared" si="38"/>
        <v>0</v>
      </c>
      <c r="DP46" s="47"/>
      <c r="DQ46" s="42">
        <v>0</v>
      </c>
      <c r="DR46" s="33">
        <f t="shared" si="39"/>
        <v>0</v>
      </c>
      <c r="DS46" s="47">
        <v>0</v>
      </c>
      <c r="DT46" s="47">
        <v>0</v>
      </c>
      <c r="DU46" s="33">
        <f t="shared" si="40"/>
        <v>0</v>
      </c>
      <c r="DV46" s="47"/>
      <c r="DW46" s="42">
        <v>0</v>
      </c>
      <c r="DX46" s="33">
        <f t="shared" si="41"/>
        <v>0</v>
      </c>
      <c r="DY46" s="47">
        <v>0</v>
      </c>
      <c r="DZ46" s="47">
        <v>2670</v>
      </c>
      <c r="EA46" s="33">
        <f t="shared" si="42"/>
        <v>222.5</v>
      </c>
      <c r="EB46" s="47"/>
      <c r="EC46" s="47"/>
      <c r="ED46" s="12">
        <f t="shared" si="66"/>
        <v>2670</v>
      </c>
      <c r="EE46" s="33">
        <f t="shared" si="43"/>
        <v>222.5</v>
      </c>
      <c r="EF46" s="12"/>
      <c r="EI46" s="14"/>
      <c r="EK46" s="14"/>
      <c r="EL46" s="14"/>
      <c r="EN46" s="14"/>
    </row>
    <row r="47" spans="1:144" s="15" customFormat="1" ht="20.25" customHeight="1">
      <c r="A47" s="21">
        <v>38</v>
      </c>
      <c r="B47" s="41" t="s">
        <v>93</v>
      </c>
      <c r="C47" s="38">
        <v>19370.900000000001</v>
      </c>
      <c r="D47" s="38"/>
      <c r="E47" s="42">
        <v>100</v>
      </c>
      <c r="F47" s="25">
        <f t="shared" si="67"/>
        <v>26040</v>
      </c>
      <c r="G47" s="33">
        <f t="shared" si="45"/>
        <v>2170</v>
      </c>
      <c r="H47" s="12">
        <f t="shared" si="68"/>
        <v>0</v>
      </c>
      <c r="I47" s="12">
        <f t="shared" si="46"/>
        <v>0</v>
      </c>
      <c r="J47" s="12">
        <f t="shared" si="47"/>
        <v>0</v>
      </c>
      <c r="K47" s="12">
        <f t="shared" si="2"/>
        <v>8515</v>
      </c>
      <c r="L47" s="33">
        <f t="shared" si="3"/>
        <v>709.58333333333337</v>
      </c>
      <c r="M47" s="12">
        <f t="shared" si="48"/>
        <v>0</v>
      </c>
      <c r="N47" s="12">
        <f t="shared" si="49"/>
        <v>0</v>
      </c>
      <c r="O47" s="12">
        <f t="shared" si="50"/>
        <v>0</v>
      </c>
      <c r="P47" s="12">
        <f t="shared" si="4"/>
        <v>3426</v>
      </c>
      <c r="Q47" s="33">
        <f t="shared" si="5"/>
        <v>285.5</v>
      </c>
      <c r="R47" s="12">
        <f t="shared" si="6"/>
        <v>0</v>
      </c>
      <c r="S47" s="12">
        <f t="shared" si="51"/>
        <v>0</v>
      </c>
      <c r="T47" s="11">
        <f t="shared" si="52"/>
        <v>0</v>
      </c>
      <c r="U47" s="47">
        <v>20</v>
      </c>
      <c r="V47" s="33">
        <f t="shared" si="7"/>
        <v>1.6666666666666667</v>
      </c>
      <c r="W47" s="47"/>
      <c r="X47" s="12">
        <f t="shared" si="53"/>
        <v>0</v>
      </c>
      <c r="Y47" s="11">
        <f t="shared" si="54"/>
        <v>0</v>
      </c>
      <c r="Z47" s="47">
        <v>3300</v>
      </c>
      <c r="AA47" s="33">
        <f t="shared" si="8"/>
        <v>275</v>
      </c>
      <c r="AB47" s="47"/>
      <c r="AC47" s="12">
        <f t="shared" si="55"/>
        <v>0</v>
      </c>
      <c r="AD47" s="11">
        <f t="shared" si="56"/>
        <v>0</v>
      </c>
      <c r="AE47" s="47">
        <v>3406</v>
      </c>
      <c r="AF47" s="33">
        <f t="shared" si="9"/>
        <v>283.83333333333331</v>
      </c>
      <c r="AG47" s="47"/>
      <c r="AH47" s="12">
        <f t="shared" si="57"/>
        <v>0</v>
      </c>
      <c r="AI47" s="11">
        <f t="shared" si="58"/>
        <v>0</v>
      </c>
      <c r="AJ47" s="47">
        <v>30</v>
      </c>
      <c r="AK47" s="33">
        <f t="shared" si="10"/>
        <v>2.5</v>
      </c>
      <c r="AL47" s="47"/>
      <c r="AM47" s="12">
        <f t="shared" si="59"/>
        <v>0</v>
      </c>
      <c r="AN47" s="11">
        <f t="shared" si="60"/>
        <v>0</v>
      </c>
      <c r="AO47" s="47"/>
      <c r="AP47" s="33">
        <f t="shared" si="11"/>
        <v>0</v>
      </c>
      <c r="AQ47" s="47"/>
      <c r="AR47" s="12" t="e">
        <f t="shared" si="61"/>
        <v>#DIV/0!</v>
      </c>
      <c r="AS47" s="11" t="e">
        <f t="shared" si="62"/>
        <v>#DIV/0!</v>
      </c>
      <c r="AT47" s="38">
        <v>0</v>
      </c>
      <c r="AU47" s="33">
        <f t="shared" si="12"/>
        <v>0</v>
      </c>
      <c r="AV47" s="47">
        <v>0</v>
      </c>
      <c r="AW47" s="38">
        <v>0</v>
      </c>
      <c r="AX47" s="33">
        <f t="shared" si="13"/>
        <v>0</v>
      </c>
      <c r="AY47" s="47"/>
      <c r="AZ47" s="48">
        <v>17930</v>
      </c>
      <c r="BA47" s="33">
        <f t="shared" si="14"/>
        <v>1494.1666666666667</v>
      </c>
      <c r="BB47" s="47"/>
      <c r="BC47" s="38">
        <v>0</v>
      </c>
      <c r="BD47" s="33">
        <f t="shared" si="15"/>
        <v>0</v>
      </c>
      <c r="BE47" s="13"/>
      <c r="BF47" s="42">
        <v>0</v>
      </c>
      <c r="BG47" s="33">
        <f t="shared" si="16"/>
        <v>0</v>
      </c>
      <c r="BH47" s="47"/>
      <c r="BI47" s="38">
        <v>0</v>
      </c>
      <c r="BJ47" s="33">
        <f t="shared" si="17"/>
        <v>0</v>
      </c>
      <c r="BK47" s="47">
        <v>0</v>
      </c>
      <c r="BL47" s="38">
        <v>0</v>
      </c>
      <c r="BM47" s="33">
        <f t="shared" si="18"/>
        <v>0</v>
      </c>
      <c r="BN47" s="47">
        <v>0</v>
      </c>
      <c r="BO47" s="12">
        <f t="shared" si="19"/>
        <v>950</v>
      </c>
      <c r="BP47" s="33">
        <f t="shared" si="20"/>
        <v>79.166666666666671</v>
      </c>
      <c r="BQ47" s="12">
        <f t="shared" si="21"/>
        <v>0</v>
      </c>
      <c r="BR47" s="12">
        <f t="shared" si="63"/>
        <v>0</v>
      </c>
      <c r="BS47" s="11">
        <f t="shared" si="64"/>
        <v>0</v>
      </c>
      <c r="BT47" s="47">
        <v>600</v>
      </c>
      <c r="BU47" s="33">
        <f t="shared" si="22"/>
        <v>50</v>
      </c>
      <c r="BV47" s="47"/>
      <c r="BW47" s="47">
        <v>350</v>
      </c>
      <c r="BX47" s="33">
        <f t="shared" si="23"/>
        <v>29.166666666666668</v>
      </c>
      <c r="BY47" s="47"/>
      <c r="BZ47" s="42">
        <v>0</v>
      </c>
      <c r="CA47" s="33">
        <f t="shared" si="24"/>
        <v>0</v>
      </c>
      <c r="CB47" s="47"/>
      <c r="CC47" s="47">
        <v>0</v>
      </c>
      <c r="CD47" s="33">
        <f t="shared" si="25"/>
        <v>0</v>
      </c>
      <c r="CE47" s="47"/>
      <c r="CF47" s="11"/>
      <c r="CG47" s="33">
        <f t="shared" si="26"/>
        <v>0</v>
      </c>
      <c r="CH47" s="47">
        <v>0</v>
      </c>
      <c r="CI47" s="42">
        <v>0</v>
      </c>
      <c r="CJ47" s="33">
        <f t="shared" si="27"/>
        <v>0</v>
      </c>
      <c r="CK47" s="47"/>
      <c r="CL47" s="38">
        <v>0</v>
      </c>
      <c r="CM47" s="33">
        <f t="shared" si="28"/>
        <v>0</v>
      </c>
      <c r="CN47" s="47"/>
      <c r="CO47" s="47">
        <v>450</v>
      </c>
      <c r="CP47" s="33">
        <f t="shared" si="29"/>
        <v>37.5</v>
      </c>
      <c r="CQ47" s="47"/>
      <c r="CR47" s="47">
        <v>450</v>
      </c>
      <c r="CS47" s="33">
        <f t="shared" si="30"/>
        <v>37.5</v>
      </c>
      <c r="CT47" s="47"/>
      <c r="CU47" s="38">
        <v>0</v>
      </c>
      <c r="CV47" s="33">
        <f t="shared" si="31"/>
        <v>0</v>
      </c>
      <c r="CW47" s="47"/>
      <c r="CX47" s="42">
        <v>0</v>
      </c>
      <c r="CY47" s="33">
        <f t="shared" si="32"/>
        <v>0</v>
      </c>
      <c r="CZ47" s="47"/>
      <c r="DA47" s="42">
        <v>0</v>
      </c>
      <c r="DB47" s="33">
        <f t="shared" si="33"/>
        <v>0</v>
      </c>
      <c r="DC47" s="47"/>
      <c r="DD47" s="47">
        <v>359</v>
      </c>
      <c r="DE47" s="33">
        <f t="shared" si="34"/>
        <v>29.916666666666668</v>
      </c>
      <c r="DF47" s="47"/>
      <c r="DG47" s="47"/>
      <c r="DH47" s="12">
        <v>26040</v>
      </c>
      <c r="DI47" s="33">
        <f>DH47/12*1</f>
        <v>2170</v>
      </c>
      <c r="DJ47" s="12">
        <f t="shared" si="36"/>
        <v>0</v>
      </c>
      <c r="DK47" s="42">
        <v>0</v>
      </c>
      <c r="DL47" s="33">
        <f t="shared" si="37"/>
        <v>0</v>
      </c>
      <c r="DM47" s="47">
        <v>0</v>
      </c>
      <c r="DN47" s="47">
        <v>0</v>
      </c>
      <c r="DO47" s="33">
        <f t="shared" si="38"/>
        <v>0</v>
      </c>
      <c r="DP47" s="47"/>
      <c r="DQ47" s="42">
        <v>0</v>
      </c>
      <c r="DR47" s="33">
        <f t="shared" si="39"/>
        <v>0</v>
      </c>
      <c r="DS47" s="47">
        <v>0</v>
      </c>
      <c r="DT47" s="47">
        <v>0</v>
      </c>
      <c r="DU47" s="33">
        <f t="shared" si="40"/>
        <v>0</v>
      </c>
      <c r="DV47" s="47"/>
      <c r="DW47" s="42">
        <v>0</v>
      </c>
      <c r="DX47" s="33">
        <f t="shared" si="41"/>
        <v>0</v>
      </c>
      <c r="DY47" s="47">
        <v>0</v>
      </c>
      <c r="DZ47" s="47">
        <v>1500</v>
      </c>
      <c r="EA47" s="33">
        <f t="shared" si="42"/>
        <v>125</v>
      </c>
      <c r="EB47" s="47"/>
      <c r="EC47" s="47"/>
      <c r="ED47" s="12">
        <f t="shared" si="66"/>
        <v>1500</v>
      </c>
      <c r="EE47" s="33">
        <f t="shared" si="43"/>
        <v>125</v>
      </c>
      <c r="EF47" s="12"/>
      <c r="EI47" s="14"/>
      <c r="EK47" s="14"/>
      <c r="EL47" s="14"/>
      <c r="EN47" s="14"/>
    </row>
    <row r="48" spans="1:144" s="15" customFormat="1" ht="20.25" customHeight="1">
      <c r="A48" s="21">
        <v>39</v>
      </c>
      <c r="B48" s="73" t="s">
        <v>94</v>
      </c>
      <c r="C48" s="38">
        <v>380</v>
      </c>
      <c r="D48" s="38"/>
      <c r="E48" s="42">
        <v>0</v>
      </c>
      <c r="F48" s="25">
        <f t="shared" si="67"/>
        <v>5081.7</v>
      </c>
      <c r="G48" s="33">
        <f t="shared" si="45"/>
        <v>423.47499999999997</v>
      </c>
      <c r="H48" s="12">
        <f t="shared" si="68"/>
        <v>0</v>
      </c>
      <c r="I48" s="12">
        <f t="shared" si="46"/>
        <v>0</v>
      </c>
      <c r="J48" s="12">
        <f t="shared" si="47"/>
        <v>0</v>
      </c>
      <c r="K48" s="12">
        <f t="shared" si="2"/>
        <v>573.70000000000005</v>
      </c>
      <c r="L48" s="33">
        <f t="shared" si="3"/>
        <v>47.808333333333337</v>
      </c>
      <c r="M48" s="12">
        <f t="shared" si="48"/>
        <v>0</v>
      </c>
      <c r="N48" s="12">
        <f t="shared" si="49"/>
        <v>0</v>
      </c>
      <c r="O48" s="12">
        <f t="shared" si="50"/>
        <v>0</v>
      </c>
      <c r="P48" s="12">
        <f t="shared" si="4"/>
        <v>31.2</v>
      </c>
      <c r="Q48" s="33">
        <f t="shared" si="5"/>
        <v>2.6</v>
      </c>
      <c r="R48" s="12">
        <f t="shared" si="6"/>
        <v>0</v>
      </c>
      <c r="S48" s="12">
        <f t="shared" si="51"/>
        <v>0</v>
      </c>
      <c r="T48" s="11">
        <f t="shared" si="52"/>
        <v>0</v>
      </c>
      <c r="U48" s="47">
        <v>0</v>
      </c>
      <c r="V48" s="33">
        <f t="shared" si="7"/>
        <v>0</v>
      </c>
      <c r="W48" s="47"/>
      <c r="X48" s="12" t="e">
        <f t="shared" si="53"/>
        <v>#DIV/0!</v>
      </c>
      <c r="Y48" s="11" t="e">
        <f t="shared" si="54"/>
        <v>#DIV/0!</v>
      </c>
      <c r="Z48" s="47">
        <v>142.5</v>
      </c>
      <c r="AA48" s="33">
        <f t="shared" si="8"/>
        <v>11.875</v>
      </c>
      <c r="AB48" s="47"/>
      <c r="AC48" s="12">
        <f t="shared" si="55"/>
        <v>0</v>
      </c>
      <c r="AD48" s="11">
        <f t="shared" si="56"/>
        <v>0</v>
      </c>
      <c r="AE48" s="47">
        <v>31.2</v>
      </c>
      <c r="AF48" s="33">
        <f t="shared" si="9"/>
        <v>2.6</v>
      </c>
      <c r="AG48" s="47"/>
      <c r="AH48" s="12">
        <f t="shared" si="57"/>
        <v>0</v>
      </c>
      <c r="AI48" s="11">
        <f t="shared" si="58"/>
        <v>0</v>
      </c>
      <c r="AJ48" s="47">
        <v>0</v>
      </c>
      <c r="AK48" s="33">
        <f t="shared" si="10"/>
        <v>0</v>
      </c>
      <c r="AL48" s="47"/>
      <c r="AM48" s="12" t="e">
        <f t="shared" si="59"/>
        <v>#DIV/0!</v>
      </c>
      <c r="AN48" s="11" t="e">
        <f t="shared" si="60"/>
        <v>#DIV/0!</v>
      </c>
      <c r="AO48" s="47"/>
      <c r="AP48" s="33">
        <f t="shared" si="11"/>
        <v>0</v>
      </c>
      <c r="AQ48" s="47"/>
      <c r="AR48" s="12" t="e">
        <f t="shared" si="61"/>
        <v>#DIV/0!</v>
      </c>
      <c r="AS48" s="11" t="e">
        <f t="shared" si="62"/>
        <v>#DIV/0!</v>
      </c>
      <c r="AT48" s="38">
        <v>0</v>
      </c>
      <c r="AU48" s="33">
        <f t="shared" si="12"/>
        <v>0</v>
      </c>
      <c r="AV48" s="47">
        <v>0</v>
      </c>
      <c r="AW48" s="38">
        <v>0</v>
      </c>
      <c r="AX48" s="33">
        <f t="shared" si="13"/>
        <v>0</v>
      </c>
      <c r="AY48" s="47"/>
      <c r="AZ48" s="48">
        <v>4508</v>
      </c>
      <c r="BA48" s="33">
        <f t="shared" si="14"/>
        <v>375.66666666666669</v>
      </c>
      <c r="BB48" s="47"/>
      <c r="BC48" s="38">
        <v>0</v>
      </c>
      <c r="BD48" s="33">
        <f t="shared" si="15"/>
        <v>0</v>
      </c>
      <c r="BE48" s="13"/>
      <c r="BF48" s="42">
        <v>0</v>
      </c>
      <c r="BG48" s="33">
        <f t="shared" si="16"/>
        <v>0</v>
      </c>
      <c r="BH48" s="47"/>
      <c r="BI48" s="38">
        <v>0</v>
      </c>
      <c r="BJ48" s="33">
        <f t="shared" si="17"/>
        <v>0</v>
      </c>
      <c r="BK48" s="47">
        <v>0</v>
      </c>
      <c r="BL48" s="38">
        <v>0</v>
      </c>
      <c r="BM48" s="33">
        <f t="shared" si="18"/>
        <v>0</v>
      </c>
      <c r="BN48" s="47">
        <v>0</v>
      </c>
      <c r="BO48" s="12">
        <f t="shared" si="19"/>
        <v>400</v>
      </c>
      <c r="BP48" s="33">
        <f t="shared" si="20"/>
        <v>33.333333333333336</v>
      </c>
      <c r="BQ48" s="12">
        <f t="shared" si="21"/>
        <v>0</v>
      </c>
      <c r="BR48" s="12">
        <f t="shared" si="63"/>
        <v>0</v>
      </c>
      <c r="BS48" s="11">
        <f t="shared" si="64"/>
        <v>0</v>
      </c>
      <c r="BT48" s="47">
        <v>400</v>
      </c>
      <c r="BU48" s="33">
        <f t="shared" si="22"/>
        <v>33.333333333333336</v>
      </c>
      <c r="BV48" s="47"/>
      <c r="BW48" s="47">
        <v>0</v>
      </c>
      <c r="BX48" s="33">
        <f t="shared" si="23"/>
        <v>0</v>
      </c>
      <c r="BY48" s="47"/>
      <c r="BZ48" s="42">
        <v>0</v>
      </c>
      <c r="CA48" s="33">
        <f t="shared" si="24"/>
        <v>0</v>
      </c>
      <c r="CB48" s="47"/>
      <c r="CC48" s="47">
        <v>0</v>
      </c>
      <c r="CD48" s="33">
        <f t="shared" si="25"/>
        <v>0</v>
      </c>
      <c r="CE48" s="47"/>
      <c r="CF48" s="11"/>
      <c r="CG48" s="33">
        <f t="shared" si="26"/>
        <v>0</v>
      </c>
      <c r="CH48" s="47">
        <v>0</v>
      </c>
      <c r="CI48" s="42">
        <v>0</v>
      </c>
      <c r="CJ48" s="33">
        <f t="shared" si="27"/>
        <v>0</v>
      </c>
      <c r="CK48" s="47"/>
      <c r="CL48" s="38">
        <v>0</v>
      </c>
      <c r="CM48" s="33">
        <f t="shared" si="28"/>
        <v>0</v>
      </c>
      <c r="CN48" s="47"/>
      <c r="CO48" s="47">
        <v>0</v>
      </c>
      <c r="CP48" s="33">
        <f t="shared" si="29"/>
        <v>0</v>
      </c>
      <c r="CQ48" s="47"/>
      <c r="CR48" s="47">
        <v>0</v>
      </c>
      <c r="CS48" s="33">
        <f t="shared" si="30"/>
        <v>0</v>
      </c>
      <c r="CT48" s="47"/>
      <c r="CU48" s="38">
        <v>0</v>
      </c>
      <c r="CV48" s="33">
        <f t="shared" si="31"/>
        <v>0</v>
      </c>
      <c r="CW48" s="47"/>
      <c r="CX48" s="42">
        <v>0</v>
      </c>
      <c r="CY48" s="33">
        <f t="shared" si="32"/>
        <v>0</v>
      </c>
      <c r="CZ48" s="47"/>
      <c r="DA48" s="42">
        <v>0</v>
      </c>
      <c r="DB48" s="33">
        <f t="shared" si="33"/>
        <v>0</v>
      </c>
      <c r="DC48" s="47"/>
      <c r="DD48" s="47">
        <v>0</v>
      </c>
      <c r="DE48" s="33">
        <f t="shared" si="34"/>
        <v>0</v>
      </c>
      <c r="DF48" s="47"/>
      <c r="DG48" s="47"/>
      <c r="DH48" s="12">
        <f t="shared" si="65"/>
        <v>5081.7</v>
      </c>
      <c r="DI48" s="33">
        <f t="shared" si="35"/>
        <v>423.47499999999997</v>
      </c>
      <c r="DJ48" s="12">
        <f t="shared" si="36"/>
        <v>0</v>
      </c>
      <c r="DK48" s="42">
        <v>0</v>
      </c>
      <c r="DL48" s="33">
        <f t="shared" si="37"/>
        <v>0</v>
      </c>
      <c r="DM48" s="47">
        <v>0</v>
      </c>
      <c r="DN48" s="47">
        <v>0</v>
      </c>
      <c r="DO48" s="33">
        <f t="shared" si="38"/>
        <v>0</v>
      </c>
      <c r="DP48" s="47"/>
      <c r="DQ48" s="42">
        <v>0</v>
      </c>
      <c r="DR48" s="33">
        <f t="shared" si="39"/>
        <v>0</v>
      </c>
      <c r="DS48" s="47">
        <v>0</v>
      </c>
      <c r="DT48" s="47">
        <v>0</v>
      </c>
      <c r="DU48" s="33">
        <f t="shared" si="40"/>
        <v>0</v>
      </c>
      <c r="DV48" s="47"/>
      <c r="DW48" s="42">
        <v>0</v>
      </c>
      <c r="DX48" s="33">
        <f t="shared" si="41"/>
        <v>0</v>
      </c>
      <c r="DY48" s="47">
        <v>0</v>
      </c>
      <c r="DZ48" s="47">
        <v>500</v>
      </c>
      <c r="EA48" s="33">
        <f t="shared" si="42"/>
        <v>41.666666666666664</v>
      </c>
      <c r="EB48" s="47"/>
      <c r="EC48" s="47"/>
      <c r="ED48" s="12">
        <f t="shared" si="66"/>
        <v>500</v>
      </c>
      <c r="EE48" s="33">
        <f t="shared" si="43"/>
        <v>41.666666666666664</v>
      </c>
      <c r="EF48" s="12"/>
      <c r="EI48" s="14"/>
      <c r="EK48" s="14"/>
      <c r="EL48" s="14"/>
      <c r="EN48" s="14"/>
    </row>
    <row r="49" spans="1:144" s="15" customFormat="1" ht="20.25" customHeight="1">
      <c r="A49" s="21">
        <v>40</v>
      </c>
      <c r="B49" s="74" t="s">
        <v>95</v>
      </c>
      <c r="C49" s="38">
        <v>763.5</v>
      </c>
      <c r="D49" s="38"/>
      <c r="E49" s="42">
        <v>0</v>
      </c>
      <c r="F49" s="25">
        <f t="shared" si="67"/>
        <v>6020.3</v>
      </c>
      <c r="G49" s="33">
        <f t="shared" si="45"/>
        <v>501.69166666666666</v>
      </c>
      <c r="H49" s="12">
        <f t="shared" si="68"/>
        <v>0</v>
      </c>
      <c r="I49" s="12">
        <f t="shared" si="46"/>
        <v>0</v>
      </c>
      <c r="J49" s="12">
        <f t="shared" si="47"/>
        <v>0</v>
      </c>
      <c r="K49" s="12">
        <f t="shared" si="2"/>
        <v>1922.8</v>
      </c>
      <c r="L49" s="33">
        <f t="shared" si="3"/>
        <v>160.23333333333332</v>
      </c>
      <c r="M49" s="12">
        <f t="shared" si="48"/>
        <v>0</v>
      </c>
      <c r="N49" s="12">
        <f t="shared" si="49"/>
        <v>0</v>
      </c>
      <c r="O49" s="12">
        <f t="shared" si="50"/>
        <v>0</v>
      </c>
      <c r="P49" s="12">
        <f t="shared" si="4"/>
        <v>222.8</v>
      </c>
      <c r="Q49" s="33">
        <f t="shared" si="5"/>
        <v>18.566666666666666</v>
      </c>
      <c r="R49" s="12">
        <f t="shared" si="6"/>
        <v>0</v>
      </c>
      <c r="S49" s="12">
        <f t="shared" si="51"/>
        <v>0</v>
      </c>
      <c r="T49" s="11">
        <f t="shared" si="52"/>
        <v>0</v>
      </c>
      <c r="U49" s="47">
        <v>2.8</v>
      </c>
      <c r="V49" s="33">
        <f t="shared" si="7"/>
        <v>0.23333333333333331</v>
      </c>
      <c r="W49" s="47"/>
      <c r="X49" s="12">
        <f t="shared" si="53"/>
        <v>0</v>
      </c>
      <c r="Y49" s="11">
        <f t="shared" si="54"/>
        <v>0</v>
      </c>
      <c r="Z49" s="47">
        <v>200</v>
      </c>
      <c r="AA49" s="33">
        <f t="shared" si="8"/>
        <v>16.666666666666668</v>
      </c>
      <c r="AB49" s="47"/>
      <c r="AC49" s="12">
        <f t="shared" si="55"/>
        <v>0</v>
      </c>
      <c r="AD49" s="11">
        <f t="shared" si="56"/>
        <v>0</v>
      </c>
      <c r="AE49" s="47">
        <v>220</v>
      </c>
      <c r="AF49" s="33">
        <f t="shared" si="9"/>
        <v>18.333333333333332</v>
      </c>
      <c r="AG49" s="47"/>
      <c r="AH49" s="12">
        <f t="shared" si="57"/>
        <v>0</v>
      </c>
      <c r="AI49" s="11">
        <f t="shared" si="58"/>
        <v>0</v>
      </c>
      <c r="AJ49" s="47">
        <v>0</v>
      </c>
      <c r="AK49" s="33">
        <f t="shared" si="10"/>
        <v>0</v>
      </c>
      <c r="AL49" s="47"/>
      <c r="AM49" s="12" t="e">
        <f t="shared" si="59"/>
        <v>#DIV/0!</v>
      </c>
      <c r="AN49" s="11" t="e">
        <f t="shared" si="60"/>
        <v>#DIV/0!</v>
      </c>
      <c r="AO49" s="47"/>
      <c r="AP49" s="33">
        <f t="shared" si="11"/>
        <v>0</v>
      </c>
      <c r="AQ49" s="47"/>
      <c r="AR49" s="12" t="e">
        <f t="shared" si="61"/>
        <v>#DIV/0!</v>
      </c>
      <c r="AS49" s="11" t="e">
        <f t="shared" si="62"/>
        <v>#DIV/0!</v>
      </c>
      <c r="AT49" s="38">
        <v>0</v>
      </c>
      <c r="AU49" s="33">
        <f t="shared" si="12"/>
        <v>0</v>
      </c>
      <c r="AV49" s="47">
        <v>0</v>
      </c>
      <c r="AW49" s="38">
        <v>0</v>
      </c>
      <c r="AX49" s="33">
        <f t="shared" si="13"/>
        <v>0</v>
      </c>
      <c r="AY49" s="47"/>
      <c r="AZ49" s="48">
        <v>4097.5</v>
      </c>
      <c r="BA49" s="33">
        <f t="shared" si="14"/>
        <v>341.45833333333331</v>
      </c>
      <c r="BB49" s="47"/>
      <c r="BC49" s="38">
        <v>0</v>
      </c>
      <c r="BD49" s="33">
        <f t="shared" si="15"/>
        <v>0</v>
      </c>
      <c r="BE49" s="13"/>
      <c r="BF49" s="42">
        <v>0</v>
      </c>
      <c r="BG49" s="33">
        <f t="shared" si="16"/>
        <v>0</v>
      </c>
      <c r="BH49" s="47"/>
      <c r="BI49" s="38">
        <v>0</v>
      </c>
      <c r="BJ49" s="33">
        <f t="shared" si="17"/>
        <v>0</v>
      </c>
      <c r="BK49" s="47">
        <v>0</v>
      </c>
      <c r="BL49" s="38">
        <v>0</v>
      </c>
      <c r="BM49" s="33">
        <f t="shared" si="18"/>
        <v>0</v>
      </c>
      <c r="BN49" s="47">
        <v>0</v>
      </c>
      <c r="BO49" s="12">
        <f t="shared" si="19"/>
        <v>1300</v>
      </c>
      <c r="BP49" s="33">
        <f t="shared" si="20"/>
        <v>108.33333333333333</v>
      </c>
      <c r="BQ49" s="12">
        <f t="shared" si="21"/>
        <v>0</v>
      </c>
      <c r="BR49" s="12">
        <f t="shared" si="63"/>
        <v>0</v>
      </c>
      <c r="BS49" s="11">
        <f t="shared" si="64"/>
        <v>0</v>
      </c>
      <c r="BT49" s="47">
        <v>1300</v>
      </c>
      <c r="BU49" s="33">
        <f t="shared" si="22"/>
        <v>108.33333333333333</v>
      </c>
      <c r="BV49" s="47"/>
      <c r="BW49" s="47">
        <v>0</v>
      </c>
      <c r="BX49" s="33">
        <f t="shared" si="23"/>
        <v>0</v>
      </c>
      <c r="BY49" s="47"/>
      <c r="BZ49" s="42">
        <v>0</v>
      </c>
      <c r="CA49" s="33">
        <f t="shared" si="24"/>
        <v>0</v>
      </c>
      <c r="CB49" s="47"/>
      <c r="CC49" s="47">
        <v>0</v>
      </c>
      <c r="CD49" s="33">
        <f t="shared" si="25"/>
        <v>0</v>
      </c>
      <c r="CE49" s="47"/>
      <c r="CF49" s="11"/>
      <c r="CG49" s="33">
        <f t="shared" si="26"/>
        <v>0</v>
      </c>
      <c r="CH49" s="47">
        <v>0</v>
      </c>
      <c r="CI49" s="42">
        <v>0</v>
      </c>
      <c r="CJ49" s="33">
        <f t="shared" si="27"/>
        <v>0</v>
      </c>
      <c r="CK49" s="47"/>
      <c r="CL49" s="38">
        <v>0</v>
      </c>
      <c r="CM49" s="33">
        <f t="shared" si="28"/>
        <v>0</v>
      </c>
      <c r="CN49" s="47"/>
      <c r="CO49" s="47">
        <v>200</v>
      </c>
      <c r="CP49" s="33">
        <f t="shared" si="29"/>
        <v>16.666666666666668</v>
      </c>
      <c r="CQ49" s="47"/>
      <c r="CR49" s="47">
        <v>100</v>
      </c>
      <c r="CS49" s="33">
        <f t="shared" si="30"/>
        <v>8.3333333333333339</v>
      </c>
      <c r="CT49" s="47"/>
      <c r="CU49" s="38">
        <v>0</v>
      </c>
      <c r="CV49" s="33">
        <f t="shared" si="31"/>
        <v>0</v>
      </c>
      <c r="CW49" s="47"/>
      <c r="CX49" s="42">
        <v>0</v>
      </c>
      <c r="CY49" s="33">
        <f t="shared" si="32"/>
        <v>0</v>
      </c>
      <c r="CZ49" s="47"/>
      <c r="DA49" s="42">
        <v>0</v>
      </c>
      <c r="DB49" s="33">
        <f t="shared" si="33"/>
        <v>0</v>
      </c>
      <c r="DC49" s="47"/>
      <c r="DD49" s="47">
        <v>0</v>
      </c>
      <c r="DE49" s="33">
        <f t="shared" si="34"/>
        <v>0</v>
      </c>
      <c r="DF49" s="47"/>
      <c r="DG49" s="47"/>
      <c r="DH49" s="12">
        <f t="shared" si="65"/>
        <v>6020.3</v>
      </c>
      <c r="DI49" s="33">
        <f t="shared" si="35"/>
        <v>501.69166666666666</v>
      </c>
      <c r="DJ49" s="12">
        <f t="shared" si="36"/>
        <v>0</v>
      </c>
      <c r="DK49" s="42">
        <v>0</v>
      </c>
      <c r="DL49" s="33">
        <f t="shared" si="37"/>
        <v>0</v>
      </c>
      <c r="DM49" s="47">
        <v>0</v>
      </c>
      <c r="DN49" s="47">
        <v>0</v>
      </c>
      <c r="DO49" s="33">
        <f t="shared" si="38"/>
        <v>0</v>
      </c>
      <c r="DP49" s="47"/>
      <c r="DQ49" s="42">
        <v>0</v>
      </c>
      <c r="DR49" s="33">
        <f t="shared" si="39"/>
        <v>0</v>
      </c>
      <c r="DS49" s="47">
        <v>0</v>
      </c>
      <c r="DT49" s="47">
        <v>0</v>
      </c>
      <c r="DU49" s="33">
        <f t="shared" si="40"/>
        <v>0</v>
      </c>
      <c r="DV49" s="47"/>
      <c r="DW49" s="42">
        <v>0</v>
      </c>
      <c r="DX49" s="33">
        <f t="shared" si="41"/>
        <v>0</v>
      </c>
      <c r="DY49" s="47">
        <v>0</v>
      </c>
      <c r="DZ49" s="47">
        <v>300</v>
      </c>
      <c r="EA49" s="33">
        <f t="shared" si="42"/>
        <v>25</v>
      </c>
      <c r="EB49" s="47"/>
      <c r="EC49" s="47"/>
      <c r="ED49" s="12">
        <f t="shared" si="66"/>
        <v>300</v>
      </c>
      <c r="EE49" s="33">
        <f t="shared" si="43"/>
        <v>25</v>
      </c>
      <c r="EF49" s="12"/>
      <c r="EI49" s="14"/>
      <c r="EK49" s="14"/>
      <c r="EL49" s="14"/>
      <c r="EN49" s="14"/>
    </row>
    <row r="50" spans="1:144" s="15" customFormat="1" ht="20.25" customHeight="1">
      <c r="A50" s="21">
        <v>41</v>
      </c>
      <c r="B50" s="73" t="s">
        <v>96</v>
      </c>
      <c r="C50" s="38">
        <v>732.3</v>
      </c>
      <c r="D50" s="38"/>
      <c r="E50" s="42">
        <v>0</v>
      </c>
      <c r="F50" s="25">
        <f t="shared" si="67"/>
        <v>5380.08</v>
      </c>
      <c r="G50" s="33">
        <f t="shared" si="45"/>
        <v>448.34</v>
      </c>
      <c r="H50" s="12">
        <f t="shared" si="68"/>
        <v>0</v>
      </c>
      <c r="I50" s="12">
        <f t="shared" si="46"/>
        <v>0</v>
      </c>
      <c r="J50" s="12">
        <f t="shared" si="47"/>
        <v>0</v>
      </c>
      <c r="K50" s="12">
        <f t="shared" si="2"/>
        <v>855.90000000000009</v>
      </c>
      <c r="L50" s="33">
        <f t="shared" si="3"/>
        <v>71.325000000000003</v>
      </c>
      <c r="M50" s="12">
        <f t="shared" si="48"/>
        <v>0</v>
      </c>
      <c r="N50" s="12">
        <f t="shared" si="49"/>
        <v>0</v>
      </c>
      <c r="O50" s="12">
        <f t="shared" si="50"/>
        <v>0</v>
      </c>
      <c r="P50" s="12">
        <f t="shared" si="4"/>
        <v>185.9</v>
      </c>
      <c r="Q50" s="33">
        <f t="shared" si="5"/>
        <v>15.491666666666667</v>
      </c>
      <c r="R50" s="12">
        <f t="shared" si="6"/>
        <v>0</v>
      </c>
      <c r="S50" s="12">
        <f t="shared" si="51"/>
        <v>0</v>
      </c>
      <c r="T50" s="11">
        <f t="shared" si="52"/>
        <v>0</v>
      </c>
      <c r="U50" s="47">
        <v>2.6</v>
      </c>
      <c r="V50" s="33">
        <f t="shared" si="7"/>
        <v>0.21666666666666667</v>
      </c>
      <c r="W50" s="47"/>
      <c r="X50" s="12">
        <f t="shared" si="53"/>
        <v>0</v>
      </c>
      <c r="Y50" s="11">
        <f t="shared" si="54"/>
        <v>0</v>
      </c>
      <c r="Z50" s="47">
        <v>410</v>
      </c>
      <c r="AA50" s="33">
        <f t="shared" si="8"/>
        <v>34.166666666666664</v>
      </c>
      <c r="AB50" s="47"/>
      <c r="AC50" s="12">
        <f t="shared" si="55"/>
        <v>0</v>
      </c>
      <c r="AD50" s="11">
        <f t="shared" si="56"/>
        <v>0</v>
      </c>
      <c r="AE50" s="47">
        <v>183.3</v>
      </c>
      <c r="AF50" s="33">
        <f t="shared" si="9"/>
        <v>15.275</v>
      </c>
      <c r="AG50" s="47"/>
      <c r="AH50" s="12">
        <f t="shared" si="57"/>
        <v>0</v>
      </c>
      <c r="AI50" s="11">
        <f t="shared" si="58"/>
        <v>0</v>
      </c>
      <c r="AJ50" s="47">
        <v>0</v>
      </c>
      <c r="AK50" s="33">
        <f t="shared" si="10"/>
        <v>0</v>
      </c>
      <c r="AL50" s="47"/>
      <c r="AM50" s="12" t="e">
        <f t="shared" si="59"/>
        <v>#DIV/0!</v>
      </c>
      <c r="AN50" s="11" t="e">
        <f t="shared" si="60"/>
        <v>#DIV/0!</v>
      </c>
      <c r="AO50" s="47"/>
      <c r="AP50" s="33">
        <f t="shared" si="11"/>
        <v>0</v>
      </c>
      <c r="AQ50" s="47"/>
      <c r="AR50" s="12" t="e">
        <f t="shared" si="61"/>
        <v>#DIV/0!</v>
      </c>
      <c r="AS50" s="11" t="e">
        <f t="shared" si="62"/>
        <v>#DIV/0!</v>
      </c>
      <c r="AT50" s="38">
        <v>0</v>
      </c>
      <c r="AU50" s="33">
        <f t="shared" si="12"/>
        <v>0</v>
      </c>
      <c r="AV50" s="47">
        <v>0</v>
      </c>
      <c r="AW50" s="38">
        <v>0</v>
      </c>
      <c r="AX50" s="33">
        <f t="shared" si="13"/>
        <v>0</v>
      </c>
      <c r="AY50" s="47"/>
      <c r="AZ50" s="48">
        <v>4524.18</v>
      </c>
      <c r="BA50" s="33">
        <f t="shared" si="14"/>
        <v>377.01500000000004</v>
      </c>
      <c r="BB50" s="47"/>
      <c r="BC50" s="38">
        <v>0</v>
      </c>
      <c r="BD50" s="33">
        <f t="shared" si="15"/>
        <v>0</v>
      </c>
      <c r="BE50" s="13"/>
      <c r="BF50" s="42">
        <v>0</v>
      </c>
      <c r="BG50" s="33">
        <f t="shared" si="16"/>
        <v>0</v>
      </c>
      <c r="BH50" s="47"/>
      <c r="BI50" s="38">
        <v>0</v>
      </c>
      <c r="BJ50" s="33">
        <f t="shared" si="17"/>
        <v>0</v>
      </c>
      <c r="BK50" s="47">
        <v>0</v>
      </c>
      <c r="BL50" s="38">
        <v>0</v>
      </c>
      <c r="BM50" s="33">
        <f t="shared" si="18"/>
        <v>0</v>
      </c>
      <c r="BN50" s="47">
        <v>0</v>
      </c>
      <c r="BO50" s="12">
        <f t="shared" si="19"/>
        <v>260</v>
      </c>
      <c r="BP50" s="33">
        <f t="shared" si="20"/>
        <v>21.666666666666668</v>
      </c>
      <c r="BQ50" s="12">
        <f t="shared" si="21"/>
        <v>0</v>
      </c>
      <c r="BR50" s="12">
        <f t="shared" si="63"/>
        <v>0</v>
      </c>
      <c r="BS50" s="11">
        <f t="shared" si="64"/>
        <v>0</v>
      </c>
      <c r="BT50" s="47">
        <v>260</v>
      </c>
      <c r="BU50" s="33">
        <f t="shared" si="22"/>
        <v>21.666666666666668</v>
      </c>
      <c r="BV50" s="47"/>
      <c r="BW50" s="47">
        <v>0</v>
      </c>
      <c r="BX50" s="33">
        <f t="shared" si="23"/>
        <v>0</v>
      </c>
      <c r="BY50" s="47"/>
      <c r="BZ50" s="42">
        <v>0</v>
      </c>
      <c r="CA50" s="33">
        <f t="shared" si="24"/>
        <v>0</v>
      </c>
      <c r="CB50" s="47"/>
      <c r="CC50" s="47">
        <v>0</v>
      </c>
      <c r="CD50" s="33">
        <f t="shared" si="25"/>
        <v>0</v>
      </c>
      <c r="CE50" s="47"/>
      <c r="CF50" s="11"/>
      <c r="CG50" s="33">
        <f t="shared" si="26"/>
        <v>0</v>
      </c>
      <c r="CH50" s="47">
        <v>0</v>
      </c>
      <c r="CI50" s="42">
        <v>0</v>
      </c>
      <c r="CJ50" s="33">
        <f t="shared" si="27"/>
        <v>0</v>
      </c>
      <c r="CK50" s="47"/>
      <c r="CL50" s="38">
        <v>0</v>
      </c>
      <c r="CM50" s="33">
        <f t="shared" si="28"/>
        <v>0</v>
      </c>
      <c r="CN50" s="47"/>
      <c r="CO50" s="47">
        <v>0</v>
      </c>
      <c r="CP50" s="33">
        <f t="shared" si="29"/>
        <v>0</v>
      </c>
      <c r="CQ50" s="47"/>
      <c r="CR50" s="47">
        <v>0</v>
      </c>
      <c r="CS50" s="33">
        <f t="shared" si="30"/>
        <v>0</v>
      </c>
      <c r="CT50" s="47"/>
      <c r="CU50" s="38">
        <v>0</v>
      </c>
      <c r="CV50" s="33">
        <f t="shared" si="31"/>
        <v>0</v>
      </c>
      <c r="CW50" s="47"/>
      <c r="CX50" s="42">
        <v>0</v>
      </c>
      <c r="CY50" s="33">
        <f t="shared" si="32"/>
        <v>0</v>
      </c>
      <c r="CZ50" s="47"/>
      <c r="DA50" s="42">
        <v>0</v>
      </c>
      <c r="DB50" s="33">
        <f t="shared" si="33"/>
        <v>0</v>
      </c>
      <c r="DC50" s="47"/>
      <c r="DD50" s="47">
        <v>0</v>
      </c>
      <c r="DE50" s="33">
        <f t="shared" si="34"/>
        <v>0</v>
      </c>
      <c r="DF50" s="47"/>
      <c r="DG50" s="47"/>
      <c r="DH50" s="12">
        <f t="shared" si="65"/>
        <v>5380.08</v>
      </c>
      <c r="DI50" s="33">
        <f t="shared" si="35"/>
        <v>448.34</v>
      </c>
      <c r="DJ50" s="12">
        <f t="shared" si="36"/>
        <v>0</v>
      </c>
      <c r="DK50" s="42">
        <v>0</v>
      </c>
      <c r="DL50" s="33">
        <f t="shared" si="37"/>
        <v>0</v>
      </c>
      <c r="DM50" s="47">
        <v>0</v>
      </c>
      <c r="DN50" s="47">
        <v>0</v>
      </c>
      <c r="DO50" s="33">
        <f t="shared" si="38"/>
        <v>0</v>
      </c>
      <c r="DP50" s="47"/>
      <c r="DQ50" s="42">
        <v>0</v>
      </c>
      <c r="DR50" s="33">
        <f t="shared" si="39"/>
        <v>0</v>
      </c>
      <c r="DS50" s="47">
        <v>0</v>
      </c>
      <c r="DT50" s="47">
        <v>0</v>
      </c>
      <c r="DU50" s="33">
        <f t="shared" si="40"/>
        <v>0</v>
      </c>
      <c r="DV50" s="47"/>
      <c r="DW50" s="42">
        <v>0</v>
      </c>
      <c r="DX50" s="33">
        <f t="shared" si="41"/>
        <v>0</v>
      </c>
      <c r="DY50" s="47">
        <v>0</v>
      </c>
      <c r="DZ50" s="47">
        <v>270</v>
      </c>
      <c r="EA50" s="33">
        <f t="shared" si="42"/>
        <v>22.5</v>
      </c>
      <c r="EB50" s="47"/>
      <c r="EC50" s="47"/>
      <c r="ED50" s="12">
        <f t="shared" si="66"/>
        <v>270</v>
      </c>
      <c r="EE50" s="33">
        <f t="shared" si="43"/>
        <v>22.5</v>
      </c>
      <c r="EF50" s="12"/>
      <c r="EI50" s="14"/>
      <c r="EK50" s="14"/>
      <c r="EL50" s="14"/>
      <c r="EN50" s="14"/>
    </row>
    <row r="51" spans="1:144" s="15" customFormat="1" ht="20.25" customHeight="1">
      <c r="A51" s="21">
        <v>42</v>
      </c>
      <c r="B51" s="73" t="s">
        <v>97</v>
      </c>
      <c r="C51" s="38">
        <v>3584.5</v>
      </c>
      <c r="D51" s="38"/>
      <c r="E51" s="42">
        <v>0</v>
      </c>
      <c r="F51" s="25">
        <f t="shared" si="67"/>
        <v>13205.599999999999</v>
      </c>
      <c r="G51" s="33">
        <f t="shared" si="45"/>
        <v>1100.4666666666665</v>
      </c>
      <c r="H51" s="12">
        <f t="shared" si="68"/>
        <v>0</v>
      </c>
      <c r="I51" s="12">
        <f t="shared" si="46"/>
        <v>0</v>
      </c>
      <c r="J51" s="12">
        <f t="shared" si="47"/>
        <v>0</v>
      </c>
      <c r="K51" s="12">
        <f t="shared" si="2"/>
        <v>2574.3000000000002</v>
      </c>
      <c r="L51" s="33">
        <f t="shared" si="3"/>
        <v>214.52500000000001</v>
      </c>
      <c r="M51" s="12">
        <f t="shared" si="48"/>
        <v>0</v>
      </c>
      <c r="N51" s="12">
        <f t="shared" si="49"/>
        <v>0</v>
      </c>
      <c r="O51" s="12">
        <f t="shared" si="50"/>
        <v>0</v>
      </c>
      <c r="P51" s="12">
        <f t="shared" si="4"/>
        <v>1618.7</v>
      </c>
      <c r="Q51" s="33">
        <f t="shared" si="5"/>
        <v>134.89166666666668</v>
      </c>
      <c r="R51" s="12">
        <f t="shared" si="6"/>
        <v>0</v>
      </c>
      <c r="S51" s="12">
        <f t="shared" si="51"/>
        <v>0</v>
      </c>
      <c r="T51" s="11">
        <f t="shared" si="52"/>
        <v>0</v>
      </c>
      <c r="U51" s="47">
        <v>0</v>
      </c>
      <c r="V51" s="33">
        <f t="shared" si="7"/>
        <v>0</v>
      </c>
      <c r="W51" s="47"/>
      <c r="X51" s="12" t="e">
        <f t="shared" si="53"/>
        <v>#DIV/0!</v>
      </c>
      <c r="Y51" s="11" t="e">
        <f t="shared" si="54"/>
        <v>#DIV/0!</v>
      </c>
      <c r="Z51" s="47">
        <v>915.6</v>
      </c>
      <c r="AA51" s="33">
        <f t="shared" si="8"/>
        <v>76.3</v>
      </c>
      <c r="AB51" s="47"/>
      <c r="AC51" s="12">
        <f t="shared" si="55"/>
        <v>0</v>
      </c>
      <c r="AD51" s="11">
        <f t="shared" si="56"/>
        <v>0</v>
      </c>
      <c r="AE51" s="47">
        <v>1618.7</v>
      </c>
      <c r="AF51" s="33">
        <f t="shared" si="9"/>
        <v>134.89166666666668</v>
      </c>
      <c r="AG51" s="47"/>
      <c r="AH51" s="12">
        <f t="shared" si="57"/>
        <v>0</v>
      </c>
      <c r="AI51" s="11">
        <f t="shared" si="58"/>
        <v>0</v>
      </c>
      <c r="AJ51" s="47">
        <v>40</v>
      </c>
      <c r="AK51" s="33">
        <f t="shared" si="10"/>
        <v>3.3333333333333335</v>
      </c>
      <c r="AL51" s="47"/>
      <c r="AM51" s="12">
        <f t="shared" si="59"/>
        <v>0</v>
      </c>
      <c r="AN51" s="11">
        <f t="shared" si="60"/>
        <v>0</v>
      </c>
      <c r="AO51" s="47"/>
      <c r="AP51" s="33">
        <f t="shared" si="11"/>
        <v>0</v>
      </c>
      <c r="AQ51" s="47"/>
      <c r="AR51" s="12" t="e">
        <f t="shared" si="61"/>
        <v>#DIV/0!</v>
      </c>
      <c r="AS51" s="11" t="e">
        <f t="shared" si="62"/>
        <v>#DIV/0!</v>
      </c>
      <c r="AT51" s="38">
        <v>0</v>
      </c>
      <c r="AU51" s="33">
        <f t="shared" si="12"/>
        <v>0</v>
      </c>
      <c r="AV51" s="47">
        <v>0</v>
      </c>
      <c r="AW51" s="38">
        <v>0</v>
      </c>
      <c r="AX51" s="33">
        <f t="shared" si="13"/>
        <v>0</v>
      </c>
      <c r="AY51" s="47"/>
      <c r="AZ51" s="48">
        <v>10631.3</v>
      </c>
      <c r="BA51" s="33">
        <f t="shared" si="14"/>
        <v>885.94166666666661</v>
      </c>
      <c r="BB51" s="47"/>
      <c r="BC51" s="38">
        <v>0</v>
      </c>
      <c r="BD51" s="33">
        <f t="shared" si="15"/>
        <v>0</v>
      </c>
      <c r="BE51" s="13"/>
      <c r="BF51" s="42">
        <v>0</v>
      </c>
      <c r="BG51" s="33">
        <f t="shared" si="16"/>
        <v>0</v>
      </c>
      <c r="BH51" s="47"/>
      <c r="BI51" s="38">
        <v>0</v>
      </c>
      <c r="BJ51" s="33">
        <f t="shared" si="17"/>
        <v>0</v>
      </c>
      <c r="BK51" s="47">
        <v>0</v>
      </c>
      <c r="BL51" s="38">
        <v>0</v>
      </c>
      <c r="BM51" s="33">
        <f t="shared" si="18"/>
        <v>0</v>
      </c>
      <c r="BN51" s="47">
        <v>0</v>
      </c>
      <c r="BO51" s="12">
        <f t="shared" si="19"/>
        <v>0</v>
      </c>
      <c r="BP51" s="33">
        <f t="shared" si="20"/>
        <v>0</v>
      </c>
      <c r="BQ51" s="12">
        <f t="shared" si="21"/>
        <v>0</v>
      </c>
      <c r="BR51" s="12" t="e">
        <f t="shared" si="63"/>
        <v>#DIV/0!</v>
      </c>
      <c r="BS51" s="11" t="e">
        <f t="shared" si="64"/>
        <v>#DIV/0!</v>
      </c>
      <c r="BT51" s="47">
        <v>0</v>
      </c>
      <c r="BU51" s="33">
        <f t="shared" si="22"/>
        <v>0</v>
      </c>
      <c r="BV51" s="47"/>
      <c r="BW51" s="47">
        <v>0</v>
      </c>
      <c r="BX51" s="33">
        <f t="shared" si="23"/>
        <v>0</v>
      </c>
      <c r="BY51" s="47"/>
      <c r="BZ51" s="42">
        <v>0</v>
      </c>
      <c r="CA51" s="33">
        <f t="shared" si="24"/>
        <v>0</v>
      </c>
      <c r="CB51" s="47"/>
      <c r="CC51" s="47">
        <v>0</v>
      </c>
      <c r="CD51" s="33">
        <f t="shared" si="25"/>
        <v>0</v>
      </c>
      <c r="CE51" s="47"/>
      <c r="CF51" s="11"/>
      <c r="CG51" s="33">
        <f t="shared" si="26"/>
        <v>0</v>
      </c>
      <c r="CH51" s="47">
        <v>0</v>
      </c>
      <c r="CI51" s="42">
        <v>0</v>
      </c>
      <c r="CJ51" s="33">
        <f t="shared" si="27"/>
        <v>0</v>
      </c>
      <c r="CK51" s="47"/>
      <c r="CL51" s="38">
        <v>0</v>
      </c>
      <c r="CM51" s="33">
        <f t="shared" si="28"/>
        <v>0</v>
      </c>
      <c r="CN51" s="47"/>
      <c r="CO51" s="47">
        <v>0</v>
      </c>
      <c r="CP51" s="33">
        <f t="shared" si="29"/>
        <v>0</v>
      </c>
      <c r="CQ51" s="47"/>
      <c r="CR51" s="47">
        <v>0</v>
      </c>
      <c r="CS51" s="33">
        <f t="shared" si="30"/>
        <v>0</v>
      </c>
      <c r="CT51" s="47"/>
      <c r="CU51" s="38">
        <v>0</v>
      </c>
      <c r="CV51" s="33">
        <f t="shared" si="31"/>
        <v>0</v>
      </c>
      <c r="CW51" s="47"/>
      <c r="CX51" s="42">
        <v>0</v>
      </c>
      <c r="CY51" s="33">
        <f t="shared" si="32"/>
        <v>0</v>
      </c>
      <c r="CZ51" s="47"/>
      <c r="DA51" s="42">
        <v>0</v>
      </c>
      <c r="DB51" s="33">
        <f t="shared" si="33"/>
        <v>0</v>
      </c>
      <c r="DC51" s="47"/>
      <c r="DD51" s="47">
        <v>0</v>
      </c>
      <c r="DE51" s="33">
        <f t="shared" si="34"/>
        <v>0</v>
      </c>
      <c r="DF51" s="47"/>
      <c r="DG51" s="47"/>
      <c r="DH51" s="12">
        <f t="shared" si="65"/>
        <v>13205.599999999999</v>
      </c>
      <c r="DI51" s="33">
        <f t="shared" si="35"/>
        <v>1100.4666666666665</v>
      </c>
      <c r="DJ51" s="12">
        <f t="shared" si="36"/>
        <v>0</v>
      </c>
      <c r="DK51" s="42">
        <v>0</v>
      </c>
      <c r="DL51" s="33">
        <f t="shared" si="37"/>
        <v>0</v>
      </c>
      <c r="DM51" s="47">
        <v>0</v>
      </c>
      <c r="DN51" s="47">
        <v>0</v>
      </c>
      <c r="DO51" s="33">
        <f t="shared" si="38"/>
        <v>0</v>
      </c>
      <c r="DP51" s="47"/>
      <c r="DQ51" s="42">
        <v>0</v>
      </c>
      <c r="DR51" s="33">
        <f t="shared" si="39"/>
        <v>0</v>
      </c>
      <c r="DS51" s="47">
        <v>0</v>
      </c>
      <c r="DT51" s="47">
        <v>0</v>
      </c>
      <c r="DU51" s="33">
        <f t="shared" si="40"/>
        <v>0</v>
      </c>
      <c r="DV51" s="47"/>
      <c r="DW51" s="42">
        <v>0</v>
      </c>
      <c r="DX51" s="33">
        <f t="shared" si="41"/>
        <v>0</v>
      </c>
      <c r="DY51" s="47">
        <v>0</v>
      </c>
      <c r="DZ51" s="47">
        <v>700</v>
      </c>
      <c r="EA51" s="33">
        <f t="shared" si="42"/>
        <v>58.333333333333336</v>
      </c>
      <c r="EB51" s="47"/>
      <c r="EC51" s="47"/>
      <c r="ED51" s="12">
        <f t="shared" si="66"/>
        <v>700</v>
      </c>
      <c r="EE51" s="33">
        <f t="shared" si="43"/>
        <v>58.333333333333336</v>
      </c>
      <c r="EF51" s="12"/>
      <c r="EI51" s="14"/>
      <c r="EK51" s="14"/>
      <c r="EL51" s="14"/>
      <c r="EN51" s="14"/>
    </row>
    <row r="52" spans="1:144" s="15" customFormat="1" ht="20.25" customHeight="1">
      <c r="A52" s="21">
        <v>43</v>
      </c>
      <c r="B52" s="73" t="s">
        <v>98</v>
      </c>
      <c r="C52" s="38">
        <v>3422.4</v>
      </c>
      <c r="D52" s="38"/>
      <c r="E52" s="42">
        <v>0</v>
      </c>
      <c r="F52" s="25">
        <f t="shared" si="67"/>
        <v>5242.4699999999993</v>
      </c>
      <c r="G52" s="33">
        <f t="shared" si="45"/>
        <v>436.87249999999995</v>
      </c>
      <c r="H52" s="12">
        <f t="shared" si="68"/>
        <v>0</v>
      </c>
      <c r="I52" s="12">
        <f t="shared" si="46"/>
        <v>0</v>
      </c>
      <c r="J52" s="12">
        <f t="shared" si="47"/>
        <v>0</v>
      </c>
      <c r="K52" s="12">
        <f t="shared" si="2"/>
        <v>1216.5999999999999</v>
      </c>
      <c r="L52" s="33">
        <f t="shared" si="3"/>
        <v>101.38333333333333</v>
      </c>
      <c r="M52" s="12">
        <f t="shared" si="48"/>
        <v>0</v>
      </c>
      <c r="N52" s="12">
        <f t="shared" si="49"/>
        <v>0</v>
      </c>
      <c r="O52" s="12">
        <f t="shared" si="50"/>
        <v>0</v>
      </c>
      <c r="P52" s="12">
        <f t="shared" si="4"/>
        <v>380.8</v>
      </c>
      <c r="Q52" s="33">
        <f t="shared" si="5"/>
        <v>31.733333333333334</v>
      </c>
      <c r="R52" s="12">
        <f t="shared" si="6"/>
        <v>0</v>
      </c>
      <c r="S52" s="12">
        <f t="shared" si="51"/>
        <v>0</v>
      </c>
      <c r="T52" s="11">
        <f t="shared" si="52"/>
        <v>0</v>
      </c>
      <c r="U52" s="47">
        <v>0</v>
      </c>
      <c r="V52" s="33">
        <f t="shared" si="7"/>
        <v>0</v>
      </c>
      <c r="W52" s="47"/>
      <c r="X52" s="12" t="e">
        <f t="shared" si="53"/>
        <v>#DIV/0!</v>
      </c>
      <c r="Y52" s="11" t="e">
        <f t="shared" si="54"/>
        <v>#DIV/0!</v>
      </c>
      <c r="Z52" s="47">
        <v>635.79999999999995</v>
      </c>
      <c r="AA52" s="33">
        <f t="shared" si="8"/>
        <v>52.983333333333327</v>
      </c>
      <c r="AB52" s="47"/>
      <c r="AC52" s="12">
        <f t="shared" si="55"/>
        <v>0</v>
      </c>
      <c r="AD52" s="11">
        <f t="shared" si="56"/>
        <v>0</v>
      </c>
      <c r="AE52" s="47">
        <v>380.8</v>
      </c>
      <c r="AF52" s="33">
        <f t="shared" si="9"/>
        <v>31.733333333333334</v>
      </c>
      <c r="AG52" s="47"/>
      <c r="AH52" s="12">
        <f t="shared" si="57"/>
        <v>0</v>
      </c>
      <c r="AI52" s="11">
        <f t="shared" si="58"/>
        <v>0</v>
      </c>
      <c r="AJ52" s="47">
        <v>0</v>
      </c>
      <c r="AK52" s="33">
        <f t="shared" si="10"/>
        <v>0</v>
      </c>
      <c r="AL52" s="47"/>
      <c r="AM52" s="12" t="e">
        <f t="shared" si="59"/>
        <v>#DIV/0!</v>
      </c>
      <c r="AN52" s="11" t="e">
        <f t="shared" si="60"/>
        <v>#DIV/0!</v>
      </c>
      <c r="AO52" s="47"/>
      <c r="AP52" s="33">
        <f t="shared" si="11"/>
        <v>0</v>
      </c>
      <c r="AQ52" s="47"/>
      <c r="AR52" s="12" t="e">
        <f t="shared" si="61"/>
        <v>#DIV/0!</v>
      </c>
      <c r="AS52" s="11" t="e">
        <f t="shared" si="62"/>
        <v>#DIV/0!</v>
      </c>
      <c r="AT52" s="38">
        <v>0</v>
      </c>
      <c r="AU52" s="33">
        <f t="shared" si="12"/>
        <v>0</v>
      </c>
      <c r="AV52" s="47">
        <v>0</v>
      </c>
      <c r="AW52" s="38">
        <v>0</v>
      </c>
      <c r="AX52" s="33">
        <f t="shared" si="13"/>
        <v>0</v>
      </c>
      <c r="AY52" s="47"/>
      <c r="AZ52" s="48">
        <v>4025.87</v>
      </c>
      <c r="BA52" s="33">
        <f t="shared" si="14"/>
        <v>335.48916666666668</v>
      </c>
      <c r="BB52" s="47"/>
      <c r="BC52" s="38">
        <v>0</v>
      </c>
      <c r="BD52" s="33">
        <f t="shared" si="15"/>
        <v>0</v>
      </c>
      <c r="BE52" s="13"/>
      <c r="BF52" s="42">
        <v>0</v>
      </c>
      <c r="BG52" s="33">
        <f t="shared" si="16"/>
        <v>0</v>
      </c>
      <c r="BH52" s="47"/>
      <c r="BI52" s="38">
        <v>0</v>
      </c>
      <c r="BJ52" s="33">
        <f t="shared" si="17"/>
        <v>0</v>
      </c>
      <c r="BK52" s="47">
        <v>0</v>
      </c>
      <c r="BL52" s="38">
        <v>0</v>
      </c>
      <c r="BM52" s="33">
        <f t="shared" si="18"/>
        <v>0</v>
      </c>
      <c r="BN52" s="47">
        <v>0</v>
      </c>
      <c r="BO52" s="12">
        <f t="shared" si="19"/>
        <v>200</v>
      </c>
      <c r="BP52" s="33">
        <f t="shared" si="20"/>
        <v>16.666666666666668</v>
      </c>
      <c r="BQ52" s="12">
        <f t="shared" si="21"/>
        <v>0</v>
      </c>
      <c r="BR52" s="12">
        <f t="shared" si="63"/>
        <v>0</v>
      </c>
      <c r="BS52" s="11">
        <f t="shared" si="64"/>
        <v>0</v>
      </c>
      <c r="BT52" s="47">
        <v>200</v>
      </c>
      <c r="BU52" s="33">
        <f t="shared" si="22"/>
        <v>16.666666666666668</v>
      </c>
      <c r="BV52" s="47"/>
      <c r="BW52" s="47">
        <v>0</v>
      </c>
      <c r="BX52" s="33">
        <f t="shared" si="23"/>
        <v>0</v>
      </c>
      <c r="BY52" s="47"/>
      <c r="BZ52" s="42">
        <v>0</v>
      </c>
      <c r="CA52" s="33">
        <f t="shared" si="24"/>
        <v>0</v>
      </c>
      <c r="CB52" s="47"/>
      <c r="CC52" s="47">
        <v>0</v>
      </c>
      <c r="CD52" s="33">
        <f t="shared" si="25"/>
        <v>0</v>
      </c>
      <c r="CE52" s="47"/>
      <c r="CF52" s="11"/>
      <c r="CG52" s="33">
        <f t="shared" si="26"/>
        <v>0</v>
      </c>
      <c r="CH52" s="47">
        <v>0</v>
      </c>
      <c r="CI52" s="42">
        <v>0</v>
      </c>
      <c r="CJ52" s="33">
        <f t="shared" si="27"/>
        <v>0</v>
      </c>
      <c r="CK52" s="47"/>
      <c r="CL52" s="38">
        <v>0</v>
      </c>
      <c r="CM52" s="33">
        <f t="shared" si="28"/>
        <v>0</v>
      </c>
      <c r="CN52" s="47"/>
      <c r="CO52" s="47">
        <v>0</v>
      </c>
      <c r="CP52" s="33">
        <f t="shared" si="29"/>
        <v>0</v>
      </c>
      <c r="CQ52" s="47"/>
      <c r="CR52" s="47">
        <v>0</v>
      </c>
      <c r="CS52" s="33">
        <f t="shared" si="30"/>
        <v>0</v>
      </c>
      <c r="CT52" s="47"/>
      <c r="CU52" s="38">
        <v>0</v>
      </c>
      <c r="CV52" s="33">
        <f t="shared" si="31"/>
        <v>0</v>
      </c>
      <c r="CW52" s="47"/>
      <c r="CX52" s="42">
        <v>0</v>
      </c>
      <c r="CY52" s="33">
        <f t="shared" si="32"/>
        <v>0</v>
      </c>
      <c r="CZ52" s="47"/>
      <c r="DA52" s="42">
        <v>0</v>
      </c>
      <c r="DB52" s="33">
        <f t="shared" si="33"/>
        <v>0</v>
      </c>
      <c r="DC52" s="47"/>
      <c r="DD52" s="47">
        <v>0</v>
      </c>
      <c r="DE52" s="33">
        <f t="shared" si="34"/>
        <v>0</v>
      </c>
      <c r="DF52" s="47"/>
      <c r="DG52" s="47"/>
      <c r="DH52" s="12">
        <f t="shared" si="65"/>
        <v>5242.4699999999993</v>
      </c>
      <c r="DI52" s="33">
        <f t="shared" si="35"/>
        <v>436.87249999999995</v>
      </c>
      <c r="DJ52" s="12">
        <f t="shared" si="36"/>
        <v>0</v>
      </c>
      <c r="DK52" s="42">
        <v>0</v>
      </c>
      <c r="DL52" s="33">
        <f t="shared" si="37"/>
        <v>0</v>
      </c>
      <c r="DM52" s="47">
        <v>0</v>
      </c>
      <c r="DN52" s="47">
        <v>0</v>
      </c>
      <c r="DO52" s="33">
        <f t="shared" si="38"/>
        <v>0</v>
      </c>
      <c r="DP52" s="47"/>
      <c r="DQ52" s="42">
        <v>0</v>
      </c>
      <c r="DR52" s="33">
        <f t="shared" si="39"/>
        <v>0</v>
      </c>
      <c r="DS52" s="47">
        <v>0</v>
      </c>
      <c r="DT52" s="47">
        <v>0</v>
      </c>
      <c r="DU52" s="33">
        <f t="shared" si="40"/>
        <v>0</v>
      </c>
      <c r="DV52" s="47"/>
      <c r="DW52" s="42">
        <v>0</v>
      </c>
      <c r="DX52" s="33">
        <f t="shared" si="41"/>
        <v>0</v>
      </c>
      <c r="DY52" s="47">
        <v>0</v>
      </c>
      <c r="DZ52" s="47">
        <v>265</v>
      </c>
      <c r="EA52" s="33">
        <f t="shared" si="42"/>
        <v>22.083333333333332</v>
      </c>
      <c r="EB52" s="47"/>
      <c r="EC52" s="47"/>
      <c r="ED52" s="12">
        <f t="shared" si="66"/>
        <v>265</v>
      </c>
      <c r="EE52" s="33">
        <f t="shared" si="43"/>
        <v>22.083333333333332</v>
      </c>
      <c r="EF52" s="12"/>
      <c r="EI52" s="14"/>
      <c r="EK52" s="14"/>
      <c r="EL52" s="14"/>
      <c r="EN52" s="14"/>
    </row>
    <row r="53" spans="1:144" s="15" customFormat="1" ht="20.25" customHeight="1">
      <c r="A53" s="21">
        <v>44</v>
      </c>
      <c r="B53" s="73" t="s">
        <v>99</v>
      </c>
      <c r="C53" s="38">
        <v>1029.7</v>
      </c>
      <c r="D53" s="38"/>
      <c r="E53" s="42">
        <v>827.9</v>
      </c>
      <c r="F53" s="25">
        <f t="shared" si="67"/>
        <v>18755.7</v>
      </c>
      <c r="G53" s="33">
        <f t="shared" si="45"/>
        <v>1562.9750000000001</v>
      </c>
      <c r="H53" s="12">
        <f t="shared" si="68"/>
        <v>0</v>
      </c>
      <c r="I53" s="12">
        <f t="shared" si="46"/>
        <v>0</v>
      </c>
      <c r="J53" s="12">
        <f t="shared" si="47"/>
        <v>0</v>
      </c>
      <c r="K53" s="12">
        <f t="shared" si="2"/>
        <v>6443</v>
      </c>
      <c r="L53" s="33">
        <f t="shared" si="3"/>
        <v>536.91666666666663</v>
      </c>
      <c r="M53" s="12">
        <f t="shared" si="48"/>
        <v>0</v>
      </c>
      <c r="N53" s="12">
        <f t="shared" si="49"/>
        <v>0</v>
      </c>
      <c r="O53" s="12">
        <f t="shared" si="50"/>
        <v>0</v>
      </c>
      <c r="P53" s="12">
        <f t="shared" si="4"/>
        <v>2451.9</v>
      </c>
      <c r="Q53" s="33">
        <f t="shared" si="5"/>
        <v>204.32500000000002</v>
      </c>
      <c r="R53" s="12">
        <f t="shared" si="6"/>
        <v>0</v>
      </c>
      <c r="S53" s="12">
        <f t="shared" si="51"/>
        <v>0</v>
      </c>
      <c r="T53" s="11">
        <f t="shared" si="52"/>
        <v>0</v>
      </c>
      <c r="U53" s="47">
        <v>13.9</v>
      </c>
      <c r="V53" s="33">
        <f t="shared" si="7"/>
        <v>1.1583333333333334</v>
      </c>
      <c r="W53" s="47"/>
      <c r="X53" s="12">
        <f t="shared" si="53"/>
        <v>0</v>
      </c>
      <c r="Y53" s="11">
        <f t="shared" si="54"/>
        <v>0</v>
      </c>
      <c r="Z53" s="47">
        <v>1008.2</v>
      </c>
      <c r="AA53" s="33">
        <f t="shared" si="8"/>
        <v>84.016666666666666</v>
      </c>
      <c r="AB53" s="47"/>
      <c r="AC53" s="12">
        <f t="shared" si="55"/>
        <v>0</v>
      </c>
      <c r="AD53" s="11">
        <f t="shared" si="56"/>
        <v>0</v>
      </c>
      <c r="AE53" s="47">
        <v>2438</v>
      </c>
      <c r="AF53" s="33">
        <f t="shared" si="9"/>
        <v>203.16666666666666</v>
      </c>
      <c r="AG53" s="47"/>
      <c r="AH53" s="12">
        <f t="shared" si="57"/>
        <v>0</v>
      </c>
      <c r="AI53" s="11">
        <f t="shared" si="58"/>
        <v>0</v>
      </c>
      <c r="AJ53" s="47">
        <v>28</v>
      </c>
      <c r="AK53" s="33">
        <f t="shared" si="10"/>
        <v>2.3333333333333335</v>
      </c>
      <c r="AL53" s="47"/>
      <c r="AM53" s="12">
        <f t="shared" si="59"/>
        <v>0</v>
      </c>
      <c r="AN53" s="11">
        <f t="shared" si="60"/>
        <v>0</v>
      </c>
      <c r="AO53" s="47"/>
      <c r="AP53" s="33">
        <f t="shared" si="11"/>
        <v>0</v>
      </c>
      <c r="AQ53" s="47"/>
      <c r="AR53" s="12" t="e">
        <f t="shared" si="61"/>
        <v>#DIV/0!</v>
      </c>
      <c r="AS53" s="11" t="e">
        <f t="shared" si="62"/>
        <v>#DIV/0!</v>
      </c>
      <c r="AT53" s="38">
        <v>0</v>
      </c>
      <c r="AU53" s="33">
        <f t="shared" si="12"/>
        <v>0</v>
      </c>
      <c r="AV53" s="47">
        <v>0</v>
      </c>
      <c r="AW53" s="38">
        <v>0</v>
      </c>
      <c r="AX53" s="33">
        <f t="shared" si="13"/>
        <v>0</v>
      </c>
      <c r="AY53" s="47"/>
      <c r="AZ53" s="48">
        <v>12312.7</v>
      </c>
      <c r="BA53" s="33">
        <f t="shared" si="14"/>
        <v>1026.0583333333334</v>
      </c>
      <c r="BB53" s="47"/>
      <c r="BC53" s="38">
        <v>0</v>
      </c>
      <c r="BD53" s="33">
        <f t="shared" si="15"/>
        <v>0</v>
      </c>
      <c r="BE53" s="13"/>
      <c r="BF53" s="42">
        <v>0</v>
      </c>
      <c r="BG53" s="33">
        <f t="shared" si="16"/>
        <v>0</v>
      </c>
      <c r="BH53" s="47"/>
      <c r="BI53" s="38">
        <v>0</v>
      </c>
      <c r="BJ53" s="33">
        <f t="shared" si="17"/>
        <v>0</v>
      </c>
      <c r="BK53" s="47">
        <v>0</v>
      </c>
      <c r="BL53" s="38">
        <v>0</v>
      </c>
      <c r="BM53" s="33">
        <f t="shared" si="18"/>
        <v>0</v>
      </c>
      <c r="BN53" s="47">
        <v>0</v>
      </c>
      <c r="BO53" s="12">
        <f t="shared" si="19"/>
        <v>0</v>
      </c>
      <c r="BP53" s="33">
        <f t="shared" si="20"/>
        <v>0</v>
      </c>
      <c r="BQ53" s="12">
        <f t="shared" si="21"/>
        <v>0</v>
      </c>
      <c r="BR53" s="12" t="e">
        <f t="shared" si="63"/>
        <v>#DIV/0!</v>
      </c>
      <c r="BS53" s="11" t="e">
        <f t="shared" si="64"/>
        <v>#DIV/0!</v>
      </c>
      <c r="BT53" s="47">
        <v>0</v>
      </c>
      <c r="BU53" s="33">
        <f t="shared" si="22"/>
        <v>0</v>
      </c>
      <c r="BV53" s="47"/>
      <c r="BW53" s="47">
        <v>0</v>
      </c>
      <c r="BX53" s="33">
        <f t="shared" si="23"/>
        <v>0</v>
      </c>
      <c r="BY53" s="47"/>
      <c r="BZ53" s="42">
        <v>0</v>
      </c>
      <c r="CA53" s="33">
        <f t="shared" si="24"/>
        <v>0</v>
      </c>
      <c r="CB53" s="47"/>
      <c r="CC53" s="47">
        <v>0</v>
      </c>
      <c r="CD53" s="33">
        <f t="shared" si="25"/>
        <v>0</v>
      </c>
      <c r="CE53" s="47"/>
      <c r="CF53" s="11"/>
      <c r="CG53" s="33">
        <f t="shared" si="26"/>
        <v>0</v>
      </c>
      <c r="CH53" s="47">
        <v>0</v>
      </c>
      <c r="CI53" s="42">
        <v>0</v>
      </c>
      <c r="CJ53" s="33">
        <f t="shared" si="27"/>
        <v>0</v>
      </c>
      <c r="CK53" s="47"/>
      <c r="CL53" s="38">
        <v>0</v>
      </c>
      <c r="CM53" s="33">
        <f t="shared" si="28"/>
        <v>0</v>
      </c>
      <c r="CN53" s="47"/>
      <c r="CO53" s="47">
        <v>554.70000000000005</v>
      </c>
      <c r="CP53" s="33">
        <f t="shared" si="29"/>
        <v>46.225000000000001</v>
      </c>
      <c r="CQ53" s="47"/>
      <c r="CR53" s="47">
        <v>554.70000000000005</v>
      </c>
      <c r="CS53" s="33">
        <f t="shared" si="30"/>
        <v>46.225000000000001</v>
      </c>
      <c r="CT53" s="47"/>
      <c r="CU53" s="38">
        <v>0</v>
      </c>
      <c r="CV53" s="33">
        <f t="shared" si="31"/>
        <v>0</v>
      </c>
      <c r="CW53" s="47"/>
      <c r="CX53" s="42">
        <v>0</v>
      </c>
      <c r="CY53" s="33">
        <f t="shared" si="32"/>
        <v>0</v>
      </c>
      <c r="CZ53" s="47"/>
      <c r="DA53" s="42">
        <v>0</v>
      </c>
      <c r="DB53" s="33">
        <f t="shared" si="33"/>
        <v>0</v>
      </c>
      <c r="DC53" s="47"/>
      <c r="DD53" s="47">
        <v>2400.1999999999998</v>
      </c>
      <c r="DE53" s="33">
        <f t="shared" si="34"/>
        <v>200.01666666666665</v>
      </c>
      <c r="DF53" s="47"/>
      <c r="DG53" s="47"/>
      <c r="DH53" s="12">
        <f t="shared" si="65"/>
        <v>18755.7</v>
      </c>
      <c r="DI53" s="33">
        <f t="shared" si="35"/>
        <v>1562.9750000000001</v>
      </c>
      <c r="DJ53" s="12">
        <f t="shared" si="36"/>
        <v>0</v>
      </c>
      <c r="DK53" s="42">
        <v>0</v>
      </c>
      <c r="DL53" s="33">
        <f t="shared" si="37"/>
        <v>0</v>
      </c>
      <c r="DM53" s="47">
        <v>0</v>
      </c>
      <c r="DN53" s="47">
        <v>0</v>
      </c>
      <c r="DO53" s="33">
        <f t="shared" si="38"/>
        <v>0</v>
      </c>
      <c r="DP53" s="47"/>
      <c r="DQ53" s="42">
        <v>0</v>
      </c>
      <c r="DR53" s="33">
        <f t="shared" si="39"/>
        <v>0</v>
      </c>
      <c r="DS53" s="47">
        <v>0</v>
      </c>
      <c r="DT53" s="47">
        <v>0</v>
      </c>
      <c r="DU53" s="33">
        <f t="shared" si="40"/>
        <v>0</v>
      </c>
      <c r="DV53" s="47"/>
      <c r="DW53" s="42">
        <v>0</v>
      </c>
      <c r="DX53" s="33">
        <f t="shared" si="41"/>
        <v>0</v>
      </c>
      <c r="DY53" s="47">
        <v>0</v>
      </c>
      <c r="DZ53" s="47">
        <v>0</v>
      </c>
      <c r="EA53" s="33">
        <f t="shared" si="42"/>
        <v>0</v>
      </c>
      <c r="EB53" s="47"/>
      <c r="EC53" s="47"/>
      <c r="ED53" s="12">
        <f t="shared" si="66"/>
        <v>0</v>
      </c>
      <c r="EE53" s="33">
        <f t="shared" si="43"/>
        <v>0</v>
      </c>
      <c r="EF53" s="12"/>
      <c r="EI53" s="14"/>
      <c r="EK53" s="14"/>
      <c r="EL53" s="14"/>
      <c r="EN53" s="14"/>
    </row>
    <row r="54" spans="1:144" s="15" customFormat="1" ht="20.25" customHeight="1">
      <c r="A54" s="21">
        <v>45</v>
      </c>
      <c r="B54" s="73" t="s">
        <v>100</v>
      </c>
      <c r="C54" s="38">
        <v>1244.5999999999999</v>
      </c>
      <c r="D54" s="38"/>
      <c r="E54" s="42">
        <v>0</v>
      </c>
      <c r="F54" s="25">
        <f t="shared" si="67"/>
        <v>19397.400000000001</v>
      </c>
      <c r="G54" s="33">
        <f t="shared" si="45"/>
        <v>1616.45</v>
      </c>
      <c r="H54" s="12">
        <f t="shared" si="68"/>
        <v>0</v>
      </c>
      <c r="I54" s="12">
        <f t="shared" si="46"/>
        <v>0</v>
      </c>
      <c r="J54" s="12">
        <f t="shared" si="47"/>
        <v>0</v>
      </c>
      <c r="K54" s="12">
        <f t="shared" si="2"/>
        <v>4459</v>
      </c>
      <c r="L54" s="33">
        <f t="shared" si="3"/>
        <v>371.58333333333331</v>
      </c>
      <c r="M54" s="12">
        <f t="shared" si="48"/>
        <v>0</v>
      </c>
      <c r="N54" s="12">
        <f t="shared" si="49"/>
        <v>0</v>
      </c>
      <c r="O54" s="12">
        <f t="shared" si="50"/>
        <v>0</v>
      </c>
      <c r="P54" s="12">
        <f t="shared" si="4"/>
        <v>2303</v>
      </c>
      <c r="Q54" s="33">
        <f t="shared" si="5"/>
        <v>191.91666666666666</v>
      </c>
      <c r="R54" s="12">
        <f t="shared" si="6"/>
        <v>0</v>
      </c>
      <c r="S54" s="12">
        <f t="shared" si="51"/>
        <v>0</v>
      </c>
      <c r="T54" s="11">
        <f t="shared" si="52"/>
        <v>0</v>
      </c>
      <c r="U54" s="47">
        <v>7.4</v>
      </c>
      <c r="V54" s="33">
        <f t="shared" si="7"/>
        <v>0.6166666666666667</v>
      </c>
      <c r="W54" s="47"/>
      <c r="X54" s="12">
        <f t="shared" si="53"/>
        <v>0</v>
      </c>
      <c r="Y54" s="11">
        <f t="shared" si="54"/>
        <v>0</v>
      </c>
      <c r="Z54" s="47">
        <v>1092</v>
      </c>
      <c r="AA54" s="33">
        <f t="shared" si="8"/>
        <v>91</v>
      </c>
      <c r="AB54" s="47"/>
      <c r="AC54" s="12">
        <f t="shared" si="55"/>
        <v>0</v>
      </c>
      <c r="AD54" s="11">
        <f t="shared" si="56"/>
        <v>0</v>
      </c>
      <c r="AE54" s="47">
        <v>2295.6</v>
      </c>
      <c r="AF54" s="33">
        <f t="shared" si="9"/>
        <v>191.29999999999998</v>
      </c>
      <c r="AG54" s="47"/>
      <c r="AH54" s="12">
        <f t="shared" si="57"/>
        <v>0</v>
      </c>
      <c r="AI54" s="11">
        <f t="shared" si="58"/>
        <v>0</v>
      </c>
      <c r="AJ54" s="47">
        <v>64</v>
      </c>
      <c r="AK54" s="33">
        <f t="shared" si="10"/>
        <v>5.333333333333333</v>
      </c>
      <c r="AL54" s="47"/>
      <c r="AM54" s="12">
        <f t="shared" si="59"/>
        <v>0</v>
      </c>
      <c r="AN54" s="11">
        <f t="shared" si="60"/>
        <v>0</v>
      </c>
      <c r="AO54" s="47"/>
      <c r="AP54" s="33">
        <f t="shared" si="11"/>
        <v>0</v>
      </c>
      <c r="AQ54" s="47"/>
      <c r="AR54" s="12" t="e">
        <f t="shared" si="61"/>
        <v>#DIV/0!</v>
      </c>
      <c r="AS54" s="11" t="e">
        <f t="shared" si="62"/>
        <v>#DIV/0!</v>
      </c>
      <c r="AT54" s="38">
        <v>0</v>
      </c>
      <c r="AU54" s="33">
        <f t="shared" si="12"/>
        <v>0</v>
      </c>
      <c r="AV54" s="47">
        <v>0</v>
      </c>
      <c r="AW54" s="38">
        <v>0</v>
      </c>
      <c r="AX54" s="33">
        <f t="shared" si="13"/>
        <v>0</v>
      </c>
      <c r="AY54" s="47"/>
      <c r="AZ54" s="48">
        <v>14938.4</v>
      </c>
      <c r="BA54" s="33">
        <f t="shared" si="14"/>
        <v>1244.8666666666666</v>
      </c>
      <c r="BB54" s="47"/>
      <c r="BC54" s="38">
        <v>0</v>
      </c>
      <c r="BD54" s="33">
        <f t="shared" si="15"/>
        <v>0</v>
      </c>
      <c r="BE54" s="13"/>
      <c r="BF54" s="42">
        <v>0</v>
      </c>
      <c r="BG54" s="33">
        <f t="shared" si="16"/>
        <v>0</v>
      </c>
      <c r="BH54" s="47"/>
      <c r="BI54" s="38">
        <v>0</v>
      </c>
      <c r="BJ54" s="33">
        <f t="shared" si="17"/>
        <v>0</v>
      </c>
      <c r="BK54" s="47">
        <v>0</v>
      </c>
      <c r="BL54" s="38">
        <v>0</v>
      </c>
      <c r="BM54" s="33">
        <f t="shared" si="18"/>
        <v>0</v>
      </c>
      <c r="BN54" s="47">
        <v>0</v>
      </c>
      <c r="BO54" s="12">
        <f t="shared" si="19"/>
        <v>400</v>
      </c>
      <c r="BP54" s="33">
        <f t="shared" si="20"/>
        <v>33.333333333333336</v>
      </c>
      <c r="BQ54" s="12">
        <f t="shared" si="21"/>
        <v>0</v>
      </c>
      <c r="BR54" s="12">
        <f t="shared" si="63"/>
        <v>0</v>
      </c>
      <c r="BS54" s="11">
        <f t="shared" si="64"/>
        <v>0</v>
      </c>
      <c r="BT54" s="47">
        <v>200</v>
      </c>
      <c r="BU54" s="33">
        <f t="shared" si="22"/>
        <v>16.666666666666668</v>
      </c>
      <c r="BV54" s="47"/>
      <c r="BW54" s="47">
        <v>0</v>
      </c>
      <c r="BX54" s="33">
        <f t="shared" si="23"/>
        <v>0</v>
      </c>
      <c r="BY54" s="47"/>
      <c r="BZ54" s="42">
        <v>0</v>
      </c>
      <c r="CA54" s="33">
        <f t="shared" si="24"/>
        <v>0</v>
      </c>
      <c r="CB54" s="47"/>
      <c r="CC54" s="47">
        <v>200</v>
      </c>
      <c r="CD54" s="33">
        <f t="shared" si="25"/>
        <v>16.666666666666668</v>
      </c>
      <c r="CE54" s="47"/>
      <c r="CF54" s="11"/>
      <c r="CG54" s="33">
        <f t="shared" si="26"/>
        <v>0</v>
      </c>
      <c r="CH54" s="47">
        <v>0</v>
      </c>
      <c r="CI54" s="42">
        <v>0</v>
      </c>
      <c r="CJ54" s="33">
        <f t="shared" si="27"/>
        <v>0</v>
      </c>
      <c r="CK54" s="47"/>
      <c r="CL54" s="38">
        <v>0</v>
      </c>
      <c r="CM54" s="33">
        <f t="shared" si="28"/>
        <v>0</v>
      </c>
      <c r="CN54" s="47"/>
      <c r="CO54" s="47">
        <v>600</v>
      </c>
      <c r="CP54" s="33">
        <f t="shared" si="29"/>
        <v>50</v>
      </c>
      <c r="CQ54" s="47"/>
      <c r="CR54" s="47">
        <v>0</v>
      </c>
      <c r="CS54" s="33">
        <f t="shared" si="30"/>
        <v>0</v>
      </c>
      <c r="CT54" s="47"/>
      <c r="CU54" s="38">
        <v>0</v>
      </c>
      <c r="CV54" s="33">
        <f t="shared" si="31"/>
        <v>0</v>
      </c>
      <c r="CW54" s="47"/>
      <c r="CX54" s="42">
        <v>0</v>
      </c>
      <c r="CY54" s="33">
        <f t="shared" si="32"/>
        <v>0</v>
      </c>
      <c r="CZ54" s="47"/>
      <c r="DA54" s="42">
        <v>0</v>
      </c>
      <c r="DB54" s="33">
        <f t="shared" si="33"/>
        <v>0</v>
      </c>
      <c r="DC54" s="47"/>
      <c r="DD54" s="47">
        <v>0</v>
      </c>
      <c r="DE54" s="33">
        <f t="shared" si="34"/>
        <v>0</v>
      </c>
      <c r="DF54" s="47"/>
      <c r="DG54" s="47"/>
      <c r="DH54" s="12">
        <f t="shared" si="65"/>
        <v>19397.400000000001</v>
      </c>
      <c r="DI54" s="33">
        <f t="shared" si="35"/>
        <v>1616.45</v>
      </c>
      <c r="DJ54" s="12">
        <f t="shared" si="36"/>
        <v>0</v>
      </c>
      <c r="DK54" s="42">
        <v>0</v>
      </c>
      <c r="DL54" s="33">
        <f t="shared" si="37"/>
        <v>0</v>
      </c>
      <c r="DM54" s="47">
        <v>0</v>
      </c>
      <c r="DN54" s="47">
        <v>0</v>
      </c>
      <c r="DO54" s="33">
        <f t="shared" si="38"/>
        <v>0</v>
      </c>
      <c r="DP54" s="47"/>
      <c r="DQ54" s="42">
        <v>0</v>
      </c>
      <c r="DR54" s="33">
        <f t="shared" si="39"/>
        <v>0</v>
      </c>
      <c r="DS54" s="47">
        <v>0</v>
      </c>
      <c r="DT54" s="47">
        <v>0</v>
      </c>
      <c r="DU54" s="33">
        <f t="shared" si="40"/>
        <v>0</v>
      </c>
      <c r="DV54" s="47"/>
      <c r="DW54" s="42">
        <v>0</v>
      </c>
      <c r="DX54" s="33">
        <f t="shared" si="41"/>
        <v>0</v>
      </c>
      <c r="DY54" s="47">
        <v>0</v>
      </c>
      <c r="DZ54" s="47">
        <v>1500</v>
      </c>
      <c r="EA54" s="33">
        <f t="shared" si="42"/>
        <v>125</v>
      </c>
      <c r="EB54" s="47"/>
      <c r="EC54" s="47"/>
      <c r="ED54" s="12">
        <f t="shared" si="66"/>
        <v>1500</v>
      </c>
      <c r="EE54" s="33">
        <f t="shared" si="43"/>
        <v>125</v>
      </c>
      <c r="EF54" s="12"/>
      <c r="EI54" s="14"/>
      <c r="EK54" s="14"/>
      <c r="EL54" s="14"/>
      <c r="EN54" s="14"/>
    </row>
    <row r="55" spans="1:144" s="15" customFormat="1" ht="20.25" customHeight="1">
      <c r="A55" s="21">
        <v>46</v>
      </c>
      <c r="B55" s="73" t="s">
        <v>101</v>
      </c>
      <c r="C55" s="38">
        <v>510</v>
      </c>
      <c r="D55" s="38"/>
      <c r="E55" s="42">
        <v>0</v>
      </c>
      <c r="F55" s="25">
        <f t="shared" si="67"/>
        <v>4917.7</v>
      </c>
      <c r="G55" s="33">
        <f t="shared" si="45"/>
        <v>409.80833333333334</v>
      </c>
      <c r="H55" s="12">
        <f t="shared" si="68"/>
        <v>0</v>
      </c>
      <c r="I55" s="12">
        <f t="shared" si="46"/>
        <v>0</v>
      </c>
      <c r="J55" s="12">
        <f t="shared" si="47"/>
        <v>0</v>
      </c>
      <c r="K55" s="12">
        <f t="shared" si="2"/>
        <v>1294.6999999999998</v>
      </c>
      <c r="L55" s="33">
        <f t="shared" si="3"/>
        <v>107.89166666666665</v>
      </c>
      <c r="M55" s="12">
        <f t="shared" si="48"/>
        <v>0</v>
      </c>
      <c r="N55" s="12">
        <f t="shared" si="49"/>
        <v>0</v>
      </c>
      <c r="O55" s="12">
        <f t="shared" si="50"/>
        <v>0</v>
      </c>
      <c r="P55" s="12">
        <f t="shared" si="4"/>
        <v>724.69999999999993</v>
      </c>
      <c r="Q55" s="33">
        <f t="shared" si="5"/>
        <v>60.391666666666659</v>
      </c>
      <c r="R55" s="12">
        <f t="shared" si="6"/>
        <v>0</v>
      </c>
      <c r="S55" s="12">
        <f t="shared" si="51"/>
        <v>0</v>
      </c>
      <c r="T55" s="11">
        <f t="shared" si="52"/>
        <v>0</v>
      </c>
      <c r="U55" s="47">
        <v>0.4</v>
      </c>
      <c r="V55" s="33">
        <f t="shared" si="7"/>
        <v>3.3333333333333333E-2</v>
      </c>
      <c r="W55" s="47"/>
      <c r="X55" s="12">
        <f t="shared" si="53"/>
        <v>0</v>
      </c>
      <c r="Y55" s="11">
        <f t="shared" si="54"/>
        <v>0</v>
      </c>
      <c r="Z55" s="47">
        <v>240</v>
      </c>
      <c r="AA55" s="33">
        <f t="shared" si="8"/>
        <v>20</v>
      </c>
      <c r="AB55" s="47"/>
      <c r="AC55" s="12">
        <f t="shared" si="55"/>
        <v>0</v>
      </c>
      <c r="AD55" s="11">
        <f t="shared" si="56"/>
        <v>0</v>
      </c>
      <c r="AE55" s="47">
        <v>724.3</v>
      </c>
      <c r="AF55" s="33">
        <f t="shared" si="9"/>
        <v>60.358333333333327</v>
      </c>
      <c r="AG55" s="47"/>
      <c r="AH55" s="12">
        <f t="shared" si="57"/>
        <v>0</v>
      </c>
      <c r="AI55" s="11">
        <f t="shared" si="58"/>
        <v>0</v>
      </c>
      <c r="AJ55" s="47">
        <v>0</v>
      </c>
      <c r="AK55" s="33">
        <f t="shared" si="10"/>
        <v>0</v>
      </c>
      <c r="AL55" s="47"/>
      <c r="AM55" s="12" t="e">
        <f t="shared" si="59"/>
        <v>#DIV/0!</v>
      </c>
      <c r="AN55" s="11" t="e">
        <f t="shared" si="60"/>
        <v>#DIV/0!</v>
      </c>
      <c r="AO55" s="47"/>
      <c r="AP55" s="33">
        <f t="shared" si="11"/>
        <v>0</v>
      </c>
      <c r="AQ55" s="47"/>
      <c r="AR55" s="12" t="e">
        <f t="shared" si="61"/>
        <v>#DIV/0!</v>
      </c>
      <c r="AS55" s="11" t="e">
        <f t="shared" si="62"/>
        <v>#DIV/0!</v>
      </c>
      <c r="AT55" s="38">
        <v>0</v>
      </c>
      <c r="AU55" s="33">
        <f t="shared" si="12"/>
        <v>0</v>
      </c>
      <c r="AV55" s="47">
        <v>0</v>
      </c>
      <c r="AW55" s="38">
        <v>0</v>
      </c>
      <c r="AX55" s="33">
        <f t="shared" si="13"/>
        <v>0</v>
      </c>
      <c r="AY55" s="47"/>
      <c r="AZ55" s="48">
        <v>3623</v>
      </c>
      <c r="BA55" s="33">
        <f t="shared" si="14"/>
        <v>301.91666666666669</v>
      </c>
      <c r="BB55" s="47"/>
      <c r="BC55" s="38">
        <v>0</v>
      </c>
      <c r="BD55" s="33">
        <f t="shared" si="15"/>
        <v>0</v>
      </c>
      <c r="BE55" s="13"/>
      <c r="BF55" s="42">
        <v>0</v>
      </c>
      <c r="BG55" s="33">
        <f t="shared" si="16"/>
        <v>0</v>
      </c>
      <c r="BH55" s="47"/>
      <c r="BI55" s="38">
        <v>0</v>
      </c>
      <c r="BJ55" s="33">
        <f t="shared" si="17"/>
        <v>0</v>
      </c>
      <c r="BK55" s="47">
        <v>0</v>
      </c>
      <c r="BL55" s="38">
        <v>0</v>
      </c>
      <c r="BM55" s="33">
        <f t="shared" si="18"/>
        <v>0</v>
      </c>
      <c r="BN55" s="47">
        <v>0</v>
      </c>
      <c r="BO55" s="12">
        <f t="shared" si="19"/>
        <v>330</v>
      </c>
      <c r="BP55" s="33">
        <f t="shared" si="20"/>
        <v>27.5</v>
      </c>
      <c r="BQ55" s="12">
        <f t="shared" si="21"/>
        <v>0</v>
      </c>
      <c r="BR55" s="12">
        <f t="shared" si="63"/>
        <v>0</v>
      </c>
      <c r="BS55" s="11">
        <f t="shared" si="64"/>
        <v>0</v>
      </c>
      <c r="BT55" s="47">
        <v>330</v>
      </c>
      <c r="BU55" s="33">
        <f t="shared" si="22"/>
        <v>27.5</v>
      </c>
      <c r="BV55" s="47"/>
      <c r="BW55" s="47">
        <v>0</v>
      </c>
      <c r="BX55" s="33">
        <f t="shared" si="23"/>
        <v>0</v>
      </c>
      <c r="BY55" s="47"/>
      <c r="BZ55" s="42">
        <v>0</v>
      </c>
      <c r="CA55" s="33">
        <f t="shared" si="24"/>
        <v>0</v>
      </c>
      <c r="CB55" s="47"/>
      <c r="CC55" s="47">
        <v>0</v>
      </c>
      <c r="CD55" s="33">
        <f t="shared" si="25"/>
        <v>0</v>
      </c>
      <c r="CE55" s="47"/>
      <c r="CF55" s="11"/>
      <c r="CG55" s="33">
        <f t="shared" si="26"/>
        <v>0</v>
      </c>
      <c r="CH55" s="47">
        <v>0</v>
      </c>
      <c r="CI55" s="42">
        <v>0</v>
      </c>
      <c r="CJ55" s="33">
        <f t="shared" si="27"/>
        <v>0</v>
      </c>
      <c r="CK55" s="47"/>
      <c r="CL55" s="38">
        <v>0</v>
      </c>
      <c r="CM55" s="33">
        <f t="shared" si="28"/>
        <v>0</v>
      </c>
      <c r="CN55" s="47"/>
      <c r="CO55" s="47">
        <v>0</v>
      </c>
      <c r="CP55" s="33">
        <f t="shared" si="29"/>
        <v>0</v>
      </c>
      <c r="CQ55" s="47"/>
      <c r="CR55" s="47">
        <v>0</v>
      </c>
      <c r="CS55" s="33">
        <f t="shared" si="30"/>
        <v>0</v>
      </c>
      <c r="CT55" s="47"/>
      <c r="CU55" s="38">
        <v>0</v>
      </c>
      <c r="CV55" s="33">
        <f t="shared" si="31"/>
        <v>0</v>
      </c>
      <c r="CW55" s="47"/>
      <c r="CX55" s="42">
        <v>0</v>
      </c>
      <c r="CY55" s="33">
        <f t="shared" si="32"/>
        <v>0</v>
      </c>
      <c r="CZ55" s="47"/>
      <c r="DA55" s="42">
        <v>0</v>
      </c>
      <c r="DB55" s="33">
        <f t="shared" si="33"/>
        <v>0</v>
      </c>
      <c r="DC55" s="47"/>
      <c r="DD55" s="47">
        <v>0</v>
      </c>
      <c r="DE55" s="33">
        <f t="shared" si="34"/>
        <v>0</v>
      </c>
      <c r="DF55" s="47"/>
      <c r="DG55" s="47"/>
      <c r="DH55" s="12">
        <f t="shared" si="65"/>
        <v>4917.7</v>
      </c>
      <c r="DI55" s="33">
        <f t="shared" si="35"/>
        <v>409.80833333333334</v>
      </c>
      <c r="DJ55" s="12">
        <f t="shared" si="36"/>
        <v>0</v>
      </c>
      <c r="DK55" s="42">
        <v>0</v>
      </c>
      <c r="DL55" s="33">
        <f t="shared" si="37"/>
        <v>0</v>
      </c>
      <c r="DM55" s="47">
        <v>0</v>
      </c>
      <c r="DN55" s="47">
        <v>0</v>
      </c>
      <c r="DO55" s="33">
        <f t="shared" si="38"/>
        <v>0</v>
      </c>
      <c r="DP55" s="47"/>
      <c r="DQ55" s="42">
        <v>0</v>
      </c>
      <c r="DR55" s="33">
        <f t="shared" si="39"/>
        <v>0</v>
      </c>
      <c r="DS55" s="47">
        <v>0</v>
      </c>
      <c r="DT55" s="47">
        <v>0</v>
      </c>
      <c r="DU55" s="33">
        <f t="shared" si="40"/>
        <v>0</v>
      </c>
      <c r="DV55" s="47"/>
      <c r="DW55" s="42">
        <v>0</v>
      </c>
      <c r="DX55" s="33">
        <f t="shared" si="41"/>
        <v>0</v>
      </c>
      <c r="DY55" s="47">
        <v>0</v>
      </c>
      <c r="DZ55" s="47">
        <v>250</v>
      </c>
      <c r="EA55" s="33">
        <f t="shared" si="42"/>
        <v>20.833333333333332</v>
      </c>
      <c r="EB55" s="47"/>
      <c r="EC55" s="47"/>
      <c r="ED55" s="12">
        <f t="shared" si="66"/>
        <v>250</v>
      </c>
      <c r="EE55" s="33">
        <f t="shared" si="43"/>
        <v>20.833333333333332</v>
      </c>
      <c r="EF55" s="12"/>
      <c r="EI55" s="14"/>
      <c r="EK55" s="14"/>
      <c r="EL55" s="14"/>
      <c r="EN55" s="14"/>
    </row>
    <row r="56" spans="1:144" s="15" customFormat="1" ht="20.25" customHeight="1">
      <c r="A56" s="21">
        <v>47</v>
      </c>
      <c r="B56" s="73" t="s">
        <v>102</v>
      </c>
      <c r="C56" s="38">
        <v>2295.9</v>
      </c>
      <c r="D56" s="38"/>
      <c r="E56" s="42">
        <v>0</v>
      </c>
      <c r="F56" s="25">
        <f t="shared" si="67"/>
        <v>13515.1</v>
      </c>
      <c r="G56" s="33">
        <f t="shared" si="45"/>
        <v>1126.2583333333334</v>
      </c>
      <c r="H56" s="12">
        <f t="shared" si="68"/>
        <v>0</v>
      </c>
      <c r="I56" s="12">
        <f t="shared" si="46"/>
        <v>0</v>
      </c>
      <c r="J56" s="12">
        <f t="shared" si="47"/>
        <v>0</v>
      </c>
      <c r="K56" s="12">
        <f t="shared" si="2"/>
        <v>2360</v>
      </c>
      <c r="L56" s="33">
        <f t="shared" si="3"/>
        <v>196.66666666666666</v>
      </c>
      <c r="M56" s="12">
        <f t="shared" si="48"/>
        <v>0</v>
      </c>
      <c r="N56" s="12">
        <f t="shared" si="49"/>
        <v>0</v>
      </c>
      <c r="O56" s="12">
        <f t="shared" si="50"/>
        <v>0</v>
      </c>
      <c r="P56" s="12">
        <f t="shared" si="4"/>
        <v>1236</v>
      </c>
      <c r="Q56" s="33">
        <f t="shared" si="5"/>
        <v>103</v>
      </c>
      <c r="R56" s="12">
        <f t="shared" si="6"/>
        <v>0</v>
      </c>
      <c r="S56" s="12">
        <f t="shared" si="51"/>
        <v>0</v>
      </c>
      <c r="T56" s="11">
        <f t="shared" si="52"/>
        <v>0</v>
      </c>
      <c r="U56" s="47">
        <v>4</v>
      </c>
      <c r="V56" s="33">
        <f t="shared" si="7"/>
        <v>0.33333333333333331</v>
      </c>
      <c r="W56" s="47"/>
      <c r="X56" s="12">
        <f t="shared" si="53"/>
        <v>0</v>
      </c>
      <c r="Y56" s="11">
        <f t="shared" si="54"/>
        <v>0</v>
      </c>
      <c r="Z56" s="47">
        <v>644</v>
      </c>
      <c r="AA56" s="33">
        <f t="shared" si="8"/>
        <v>53.666666666666664</v>
      </c>
      <c r="AB56" s="47"/>
      <c r="AC56" s="12">
        <f t="shared" si="55"/>
        <v>0</v>
      </c>
      <c r="AD56" s="11">
        <f t="shared" si="56"/>
        <v>0</v>
      </c>
      <c r="AE56" s="47">
        <v>1232</v>
      </c>
      <c r="AF56" s="33">
        <f t="shared" si="9"/>
        <v>102.66666666666667</v>
      </c>
      <c r="AG56" s="47"/>
      <c r="AH56" s="12">
        <f t="shared" si="57"/>
        <v>0</v>
      </c>
      <c r="AI56" s="11">
        <f t="shared" si="58"/>
        <v>0</v>
      </c>
      <c r="AJ56" s="47">
        <v>20</v>
      </c>
      <c r="AK56" s="33">
        <f t="shared" si="10"/>
        <v>1.6666666666666667</v>
      </c>
      <c r="AL56" s="47"/>
      <c r="AM56" s="12">
        <f t="shared" si="59"/>
        <v>0</v>
      </c>
      <c r="AN56" s="11">
        <f t="shared" si="60"/>
        <v>0</v>
      </c>
      <c r="AO56" s="47"/>
      <c r="AP56" s="33">
        <f t="shared" si="11"/>
        <v>0</v>
      </c>
      <c r="AQ56" s="47"/>
      <c r="AR56" s="12" t="e">
        <f t="shared" si="61"/>
        <v>#DIV/0!</v>
      </c>
      <c r="AS56" s="11" t="e">
        <f t="shared" si="62"/>
        <v>#DIV/0!</v>
      </c>
      <c r="AT56" s="38">
        <v>0</v>
      </c>
      <c r="AU56" s="33">
        <f t="shared" si="12"/>
        <v>0</v>
      </c>
      <c r="AV56" s="47">
        <v>0</v>
      </c>
      <c r="AW56" s="38">
        <v>0</v>
      </c>
      <c r="AX56" s="33">
        <f t="shared" si="13"/>
        <v>0</v>
      </c>
      <c r="AY56" s="47"/>
      <c r="AZ56" s="48">
        <v>11155.1</v>
      </c>
      <c r="BA56" s="33">
        <f t="shared" si="14"/>
        <v>929.5916666666667</v>
      </c>
      <c r="BB56" s="47"/>
      <c r="BC56" s="38">
        <v>0</v>
      </c>
      <c r="BD56" s="33">
        <f t="shared" si="15"/>
        <v>0</v>
      </c>
      <c r="BE56" s="13"/>
      <c r="BF56" s="42">
        <v>0</v>
      </c>
      <c r="BG56" s="33">
        <f t="shared" si="16"/>
        <v>0</v>
      </c>
      <c r="BH56" s="47"/>
      <c r="BI56" s="38">
        <v>0</v>
      </c>
      <c r="BJ56" s="33">
        <f t="shared" si="17"/>
        <v>0</v>
      </c>
      <c r="BK56" s="47">
        <v>0</v>
      </c>
      <c r="BL56" s="38">
        <v>0</v>
      </c>
      <c r="BM56" s="33">
        <f t="shared" si="18"/>
        <v>0</v>
      </c>
      <c r="BN56" s="47">
        <v>0</v>
      </c>
      <c r="BO56" s="12">
        <f t="shared" si="19"/>
        <v>460</v>
      </c>
      <c r="BP56" s="33">
        <f t="shared" si="20"/>
        <v>38.333333333333336</v>
      </c>
      <c r="BQ56" s="12">
        <f t="shared" si="21"/>
        <v>0</v>
      </c>
      <c r="BR56" s="12">
        <f t="shared" si="63"/>
        <v>0</v>
      </c>
      <c r="BS56" s="11">
        <f t="shared" si="64"/>
        <v>0</v>
      </c>
      <c r="BT56" s="47">
        <v>340</v>
      </c>
      <c r="BU56" s="33">
        <f t="shared" si="22"/>
        <v>28.333333333333332</v>
      </c>
      <c r="BV56" s="47"/>
      <c r="BW56" s="47">
        <v>0</v>
      </c>
      <c r="BX56" s="33">
        <f t="shared" si="23"/>
        <v>0</v>
      </c>
      <c r="BY56" s="47"/>
      <c r="BZ56" s="42">
        <v>0</v>
      </c>
      <c r="CA56" s="33">
        <f t="shared" si="24"/>
        <v>0</v>
      </c>
      <c r="CB56" s="47"/>
      <c r="CC56" s="47">
        <v>120</v>
      </c>
      <c r="CD56" s="33">
        <f t="shared" si="25"/>
        <v>10</v>
      </c>
      <c r="CE56" s="47"/>
      <c r="CF56" s="11"/>
      <c r="CG56" s="33">
        <f t="shared" si="26"/>
        <v>0</v>
      </c>
      <c r="CH56" s="47">
        <v>0</v>
      </c>
      <c r="CI56" s="42">
        <v>0</v>
      </c>
      <c r="CJ56" s="33">
        <f t="shared" si="27"/>
        <v>0</v>
      </c>
      <c r="CK56" s="47"/>
      <c r="CL56" s="38">
        <v>0</v>
      </c>
      <c r="CM56" s="33">
        <f t="shared" si="28"/>
        <v>0</v>
      </c>
      <c r="CN56" s="47"/>
      <c r="CO56" s="47">
        <v>0</v>
      </c>
      <c r="CP56" s="33">
        <f t="shared" si="29"/>
        <v>0</v>
      </c>
      <c r="CQ56" s="47"/>
      <c r="CR56" s="47">
        <v>0</v>
      </c>
      <c r="CS56" s="33">
        <f t="shared" si="30"/>
        <v>0</v>
      </c>
      <c r="CT56" s="47"/>
      <c r="CU56" s="38">
        <v>0</v>
      </c>
      <c r="CV56" s="33">
        <f t="shared" si="31"/>
        <v>0</v>
      </c>
      <c r="CW56" s="47"/>
      <c r="CX56" s="42">
        <v>0</v>
      </c>
      <c r="CY56" s="33">
        <f t="shared" si="32"/>
        <v>0</v>
      </c>
      <c r="CZ56" s="47"/>
      <c r="DA56" s="42">
        <v>0</v>
      </c>
      <c r="DB56" s="33">
        <f t="shared" si="33"/>
        <v>0</v>
      </c>
      <c r="DC56" s="47"/>
      <c r="DD56" s="47">
        <v>0</v>
      </c>
      <c r="DE56" s="33">
        <f t="shared" si="34"/>
        <v>0</v>
      </c>
      <c r="DF56" s="47"/>
      <c r="DG56" s="47"/>
      <c r="DH56" s="12">
        <f t="shared" si="65"/>
        <v>13515.1</v>
      </c>
      <c r="DI56" s="33">
        <f t="shared" si="35"/>
        <v>1126.2583333333334</v>
      </c>
      <c r="DJ56" s="12">
        <f t="shared" si="36"/>
        <v>0</v>
      </c>
      <c r="DK56" s="42">
        <v>0</v>
      </c>
      <c r="DL56" s="33">
        <f t="shared" si="37"/>
        <v>0</v>
      </c>
      <c r="DM56" s="47">
        <v>0</v>
      </c>
      <c r="DN56" s="47">
        <v>0</v>
      </c>
      <c r="DO56" s="33">
        <f t="shared" si="38"/>
        <v>0</v>
      </c>
      <c r="DP56" s="47"/>
      <c r="DQ56" s="42">
        <v>0</v>
      </c>
      <c r="DR56" s="33">
        <f t="shared" si="39"/>
        <v>0</v>
      </c>
      <c r="DS56" s="47">
        <v>0</v>
      </c>
      <c r="DT56" s="47">
        <v>0</v>
      </c>
      <c r="DU56" s="33">
        <f t="shared" si="40"/>
        <v>0</v>
      </c>
      <c r="DV56" s="47"/>
      <c r="DW56" s="42">
        <v>0</v>
      </c>
      <c r="DX56" s="33">
        <f t="shared" si="41"/>
        <v>0</v>
      </c>
      <c r="DY56" s="47">
        <v>0</v>
      </c>
      <c r="DZ56" s="47">
        <v>1903</v>
      </c>
      <c r="EA56" s="33">
        <f t="shared" si="42"/>
        <v>158.58333333333334</v>
      </c>
      <c r="EB56" s="47"/>
      <c r="EC56" s="47"/>
      <c r="ED56" s="12">
        <f t="shared" si="66"/>
        <v>1903</v>
      </c>
      <c r="EE56" s="33">
        <f t="shared" si="43"/>
        <v>158.58333333333334</v>
      </c>
      <c r="EF56" s="12"/>
      <c r="EI56" s="14"/>
      <c r="EK56" s="14"/>
      <c r="EL56" s="14"/>
      <c r="EN56" s="14"/>
    </row>
    <row r="57" spans="1:144" s="15" customFormat="1" ht="20.25" customHeight="1">
      <c r="A57" s="21">
        <v>48</v>
      </c>
      <c r="B57" s="73" t="s">
        <v>103</v>
      </c>
      <c r="C57" s="38">
        <v>1807.5</v>
      </c>
      <c r="D57" s="38"/>
      <c r="E57" s="42">
        <v>0</v>
      </c>
      <c r="F57" s="25">
        <f t="shared" si="67"/>
        <v>17382.2</v>
      </c>
      <c r="G57" s="33">
        <f t="shared" si="45"/>
        <v>1448.5166666666667</v>
      </c>
      <c r="H57" s="12">
        <f t="shared" si="68"/>
        <v>0</v>
      </c>
      <c r="I57" s="12">
        <f t="shared" si="46"/>
        <v>0</v>
      </c>
      <c r="J57" s="12">
        <f t="shared" si="47"/>
        <v>0</v>
      </c>
      <c r="K57" s="12">
        <f t="shared" si="2"/>
        <v>4392.5</v>
      </c>
      <c r="L57" s="33">
        <f t="shared" si="3"/>
        <v>366.04166666666669</v>
      </c>
      <c r="M57" s="12">
        <f t="shared" si="48"/>
        <v>0</v>
      </c>
      <c r="N57" s="12">
        <f t="shared" si="49"/>
        <v>0</v>
      </c>
      <c r="O57" s="12">
        <f t="shared" si="50"/>
        <v>0</v>
      </c>
      <c r="P57" s="12">
        <f t="shared" si="4"/>
        <v>1967</v>
      </c>
      <c r="Q57" s="33">
        <f t="shared" si="5"/>
        <v>163.91666666666666</v>
      </c>
      <c r="R57" s="12">
        <f t="shared" si="6"/>
        <v>0</v>
      </c>
      <c r="S57" s="12">
        <f t="shared" si="51"/>
        <v>0</v>
      </c>
      <c r="T57" s="11">
        <f t="shared" si="52"/>
        <v>0</v>
      </c>
      <c r="U57" s="47">
        <v>20</v>
      </c>
      <c r="V57" s="33">
        <f t="shared" si="7"/>
        <v>1.6666666666666667</v>
      </c>
      <c r="W57" s="47"/>
      <c r="X57" s="12">
        <f t="shared" si="53"/>
        <v>0</v>
      </c>
      <c r="Y57" s="11">
        <f t="shared" si="54"/>
        <v>0</v>
      </c>
      <c r="Z57" s="47">
        <v>2037.5</v>
      </c>
      <c r="AA57" s="33">
        <f t="shared" si="8"/>
        <v>169.79166666666666</v>
      </c>
      <c r="AB57" s="47"/>
      <c r="AC57" s="12">
        <f t="shared" si="55"/>
        <v>0</v>
      </c>
      <c r="AD57" s="11">
        <f t="shared" si="56"/>
        <v>0</v>
      </c>
      <c r="AE57" s="47">
        <v>1947</v>
      </c>
      <c r="AF57" s="33">
        <f t="shared" si="9"/>
        <v>162.25</v>
      </c>
      <c r="AG57" s="47"/>
      <c r="AH57" s="12">
        <f t="shared" si="57"/>
        <v>0</v>
      </c>
      <c r="AI57" s="11">
        <f t="shared" si="58"/>
        <v>0</v>
      </c>
      <c r="AJ57" s="47">
        <v>112</v>
      </c>
      <c r="AK57" s="33">
        <f t="shared" si="10"/>
        <v>9.3333333333333339</v>
      </c>
      <c r="AL57" s="47"/>
      <c r="AM57" s="12">
        <f t="shared" si="59"/>
        <v>0</v>
      </c>
      <c r="AN57" s="11">
        <f t="shared" si="60"/>
        <v>0</v>
      </c>
      <c r="AO57" s="47"/>
      <c r="AP57" s="33">
        <f t="shared" si="11"/>
        <v>0</v>
      </c>
      <c r="AQ57" s="47"/>
      <c r="AR57" s="12" t="e">
        <f t="shared" si="61"/>
        <v>#DIV/0!</v>
      </c>
      <c r="AS57" s="11" t="e">
        <f t="shared" si="62"/>
        <v>#DIV/0!</v>
      </c>
      <c r="AT57" s="38">
        <v>0</v>
      </c>
      <c r="AU57" s="33">
        <f t="shared" si="12"/>
        <v>0</v>
      </c>
      <c r="AV57" s="47">
        <v>0</v>
      </c>
      <c r="AW57" s="38">
        <v>0</v>
      </c>
      <c r="AX57" s="33">
        <f t="shared" si="13"/>
        <v>0</v>
      </c>
      <c r="AY57" s="47"/>
      <c r="AZ57" s="48">
        <v>12989.7</v>
      </c>
      <c r="BA57" s="33">
        <f t="shared" si="14"/>
        <v>1082.4750000000001</v>
      </c>
      <c r="BB57" s="47"/>
      <c r="BC57" s="38">
        <v>0</v>
      </c>
      <c r="BD57" s="33">
        <f t="shared" si="15"/>
        <v>0</v>
      </c>
      <c r="BE57" s="13"/>
      <c r="BF57" s="42">
        <v>0</v>
      </c>
      <c r="BG57" s="33">
        <f t="shared" si="16"/>
        <v>0</v>
      </c>
      <c r="BH57" s="47"/>
      <c r="BI57" s="38">
        <v>0</v>
      </c>
      <c r="BJ57" s="33">
        <f t="shared" si="17"/>
        <v>0</v>
      </c>
      <c r="BK57" s="47">
        <v>0</v>
      </c>
      <c r="BL57" s="38">
        <v>0</v>
      </c>
      <c r="BM57" s="33">
        <f t="shared" si="18"/>
        <v>0</v>
      </c>
      <c r="BN57" s="47">
        <v>0</v>
      </c>
      <c r="BO57" s="12">
        <f t="shared" si="19"/>
        <v>276</v>
      </c>
      <c r="BP57" s="33">
        <f t="shared" si="20"/>
        <v>23</v>
      </c>
      <c r="BQ57" s="12">
        <f t="shared" si="21"/>
        <v>0</v>
      </c>
      <c r="BR57" s="12">
        <f t="shared" si="63"/>
        <v>0</v>
      </c>
      <c r="BS57" s="11">
        <f t="shared" si="64"/>
        <v>0</v>
      </c>
      <c r="BT57" s="47">
        <v>276</v>
      </c>
      <c r="BU57" s="33">
        <f t="shared" si="22"/>
        <v>23</v>
      </c>
      <c r="BV57" s="47"/>
      <c r="BW57" s="47">
        <v>0</v>
      </c>
      <c r="BX57" s="33">
        <f t="shared" si="23"/>
        <v>0</v>
      </c>
      <c r="BY57" s="47"/>
      <c r="BZ57" s="42">
        <v>0</v>
      </c>
      <c r="CA57" s="33">
        <f t="shared" si="24"/>
        <v>0</v>
      </c>
      <c r="CB57" s="47"/>
      <c r="CC57" s="47">
        <v>0</v>
      </c>
      <c r="CD57" s="33">
        <f t="shared" si="25"/>
        <v>0</v>
      </c>
      <c r="CE57" s="47"/>
      <c r="CF57" s="11"/>
      <c r="CG57" s="33">
        <f t="shared" si="26"/>
        <v>0</v>
      </c>
      <c r="CH57" s="47">
        <v>0</v>
      </c>
      <c r="CI57" s="42">
        <v>0</v>
      </c>
      <c r="CJ57" s="33">
        <f t="shared" si="27"/>
        <v>0</v>
      </c>
      <c r="CK57" s="47"/>
      <c r="CL57" s="38">
        <v>0</v>
      </c>
      <c r="CM57" s="33">
        <f t="shared" si="28"/>
        <v>0</v>
      </c>
      <c r="CN57" s="47"/>
      <c r="CO57" s="47">
        <v>0</v>
      </c>
      <c r="CP57" s="33">
        <f t="shared" si="29"/>
        <v>0</v>
      </c>
      <c r="CQ57" s="47"/>
      <c r="CR57" s="47">
        <v>0</v>
      </c>
      <c r="CS57" s="33">
        <f t="shared" si="30"/>
        <v>0</v>
      </c>
      <c r="CT57" s="47"/>
      <c r="CU57" s="38">
        <v>0</v>
      </c>
      <c r="CV57" s="33">
        <f t="shared" si="31"/>
        <v>0</v>
      </c>
      <c r="CW57" s="47"/>
      <c r="CX57" s="42">
        <v>0</v>
      </c>
      <c r="CY57" s="33">
        <f t="shared" si="32"/>
        <v>0</v>
      </c>
      <c r="CZ57" s="47"/>
      <c r="DA57" s="42">
        <v>0</v>
      </c>
      <c r="DB57" s="33">
        <f t="shared" si="33"/>
        <v>0</v>
      </c>
      <c r="DC57" s="47"/>
      <c r="DD57" s="47">
        <v>0</v>
      </c>
      <c r="DE57" s="33">
        <f t="shared" si="34"/>
        <v>0</v>
      </c>
      <c r="DF57" s="47"/>
      <c r="DG57" s="47"/>
      <c r="DH57" s="12">
        <f t="shared" si="65"/>
        <v>17382.2</v>
      </c>
      <c r="DI57" s="33">
        <f t="shared" si="35"/>
        <v>1448.5166666666667</v>
      </c>
      <c r="DJ57" s="12">
        <f t="shared" si="36"/>
        <v>0</v>
      </c>
      <c r="DK57" s="42">
        <v>0</v>
      </c>
      <c r="DL57" s="33">
        <f t="shared" si="37"/>
        <v>0</v>
      </c>
      <c r="DM57" s="47">
        <v>0</v>
      </c>
      <c r="DN57" s="47">
        <v>0</v>
      </c>
      <c r="DO57" s="33">
        <f t="shared" si="38"/>
        <v>0</v>
      </c>
      <c r="DP57" s="47"/>
      <c r="DQ57" s="42">
        <v>0</v>
      </c>
      <c r="DR57" s="33">
        <f t="shared" si="39"/>
        <v>0</v>
      </c>
      <c r="DS57" s="47">
        <v>0</v>
      </c>
      <c r="DT57" s="47">
        <v>0</v>
      </c>
      <c r="DU57" s="33">
        <f t="shared" si="40"/>
        <v>0</v>
      </c>
      <c r="DV57" s="47"/>
      <c r="DW57" s="42">
        <v>0</v>
      </c>
      <c r="DX57" s="33">
        <f t="shared" si="41"/>
        <v>0</v>
      </c>
      <c r="DY57" s="47">
        <v>0</v>
      </c>
      <c r="DZ57" s="47">
        <v>1750</v>
      </c>
      <c r="EA57" s="33">
        <f t="shared" si="42"/>
        <v>145.83333333333334</v>
      </c>
      <c r="EB57" s="47"/>
      <c r="EC57" s="47"/>
      <c r="ED57" s="12">
        <f t="shared" si="66"/>
        <v>1750</v>
      </c>
      <c r="EE57" s="33">
        <f t="shared" si="43"/>
        <v>145.83333333333334</v>
      </c>
      <c r="EF57" s="12"/>
      <c r="EI57" s="14"/>
      <c r="EK57" s="14"/>
      <c r="EL57" s="14"/>
      <c r="EN57" s="14"/>
    </row>
    <row r="58" spans="1:144" s="15" customFormat="1" ht="20.25" customHeight="1">
      <c r="A58" s="21">
        <v>49</v>
      </c>
      <c r="B58" s="74" t="s">
        <v>104</v>
      </c>
      <c r="C58" s="38">
        <v>5620.8</v>
      </c>
      <c r="D58" s="38"/>
      <c r="E58" s="42">
        <v>0</v>
      </c>
      <c r="F58" s="25">
        <f t="shared" si="67"/>
        <v>14790.77</v>
      </c>
      <c r="G58" s="33">
        <f t="shared" si="45"/>
        <v>1232.5641666666668</v>
      </c>
      <c r="H58" s="12">
        <f t="shared" si="68"/>
        <v>0</v>
      </c>
      <c r="I58" s="12">
        <f t="shared" si="46"/>
        <v>0</v>
      </c>
      <c r="J58" s="12">
        <f t="shared" si="47"/>
        <v>0</v>
      </c>
      <c r="K58" s="12">
        <f t="shared" si="2"/>
        <v>3222.9</v>
      </c>
      <c r="L58" s="33">
        <f t="shared" si="3"/>
        <v>268.57499999999999</v>
      </c>
      <c r="M58" s="12">
        <f t="shared" si="48"/>
        <v>0</v>
      </c>
      <c r="N58" s="12">
        <f t="shared" si="49"/>
        <v>0</v>
      </c>
      <c r="O58" s="12">
        <f t="shared" si="50"/>
        <v>0</v>
      </c>
      <c r="P58" s="12">
        <f t="shared" si="4"/>
        <v>1304.9000000000001</v>
      </c>
      <c r="Q58" s="33">
        <f t="shared" si="5"/>
        <v>108.74166666666667</v>
      </c>
      <c r="R58" s="12">
        <f t="shared" si="6"/>
        <v>0</v>
      </c>
      <c r="S58" s="12">
        <f t="shared" si="51"/>
        <v>0</v>
      </c>
      <c r="T58" s="11">
        <f t="shared" si="52"/>
        <v>0</v>
      </c>
      <c r="U58" s="47">
        <v>25.9</v>
      </c>
      <c r="V58" s="33">
        <f t="shared" si="7"/>
        <v>2.1583333333333332</v>
      </c>
      <c r="W58" s="47"/>
      <c r="X58" s="12">
        <f t="shared" si="53"/>
        <v>0</v>
      </c>
      <c r="Y58" s="11">
        <f t="shared" si="54"/>
        <v>0</v>
      </c>
      <c r="Z58" s="47">
        <v>868</v>
      </c>
      <c r="AA58" s="33">
        <f t="shared" si="8"/>
        <v>72.333333333333329</v>
      </c>
      <c r="AB58" s="47"/>
      <c r="AC58" s="12">
        <f t="shared" si="55"/>
        <v>0</v>
      </c>
      <c r="AD58" s="11">
        <f t="shared" si="56"/>
        <v>0</v>
      </c>
      <c r="AE58" s="47">
        <v>1279</v>
      </c>
      <c r="AF58" s="33">
        <f t="shared" si="9"/>
        <v>106.58333333333333</v>
      </c>
      <c r="AG58" s="47"/>
      <c r="AH58" s="12">
        <f t="shared" si="57"/>
        <v>0</v>
      </c>
      <c r="AI58" s="11">
        <f t="shared" si="58"/>
        <v>0</v>
      </c>
      <c r="AJ58" s="47">
        <v>0</v>
      </c>
      <c r="AK58" s="33">
        <f t="shared" si="10"/>
        <v>0</v>
      </c>
      <c r="AL58" s="47"/>
      <c r="AM58" s="12" t="e">
        <f t="shared" si="59"/>
        <v>#DIV/0!</v>
      </c>
      <c r="AN58" s="11" t="e">
        <f t="shared" si="60"/>
        <v>#DIV/0!</v>
      </c>
      <c r="AO58" s="47"/>
      <c r="AP58" s="33">
        <f t="shared" si="11"/>
        <v>0</v>
      </c>
      <c r="AQ58" s="47"/>
      <c r="AR58" s="12" t="e">
        <f t="shared" si="61"/>
        <v>#DIV/0!</v>
      </c>
      <c r="AS58" s="11" t="e">
        <f t="shared" si="62"/>
        <v>#DIV/0!</v>
      </c>
      <c r="AT58" s="38">
        <v>0</v>
      </c>
      <c r="AU58" s="33">
        <f t="shared" si="12"/>
        <v>0</v>
      </c>
      <c r="AV58" s="47">
        <v>0</v>
      </c>
      <c r="AW58" s="38">
        <v>0</v>
      </c>
      <c r="AX58" s="33">
        <f t="shared" si="13"/>
        <v>0</v>
      </c>
      <c r="AY58" s="47"/>
      <c r="AZ58" s="48">
        <v>11567.87</v>
      </c>
      <c r="BA58" s="33">
        <f t="shared" si="14"/>
        <v>963.98916666666673</v>
      </c>
      <c r="BB58" s="47"/>
      <c r="BC58" s="38">
        <v>0</v>
      </c>
      <c r="BD58" s="33">
        <f t="shared" si="15"/>
        <v>0</v>
      </c>
      <c r="BE58" s="13"/>
      <c r="BF58" s="42">
        <v>0</v>
      </c>
      <c r="BG58" s="33">
        <f t="shared" si="16"/>
        <v>0</v>
      </c>
      <c r="BH58" s="47"/>
      <c r="BI58" s="38">
        <v>0</v>
      </c>
      <c r="BJ58" s="33">
        <f t="shared" si="17"/>
        <v>0</v>
      </c>
      <c r="BK58" s="47">
        <v>0</v>
      </c>
      <c r="BL58" s="38">
        <v>0</v>
      </c>
      <c r="BM58" s="33">
        <f t="shared" si="18"/>
        <v>0</v>
      </c>
      <c r="BN58" s="47">
        <v>0</v>
      </c>
      <c r="BO58" s="12">
        <f t="shared" si="19"/>
        <v>450</v>
      </c>
      <c r="BP58" s="33">
        <f t="shared" si="20"/>
        <v>37.5</v>
      </c>
      <c r="BQ58" s="12">
        <f t="shared" si="21"/>
        <v>0</v>
      </c>
      <c r="BR58" s="12">
        <f t="shared" si="63"/>
        <v>0</v>
      </c>
      <c r="BS58" s="11">
        <f t="shared" si="64"/>
        <v>0</v>
      </c>
      <c r="BT58" s="47">
        <v>150</v>
      </c>
      <c r="BU58" s="33">
        <f t="shared" si="22"/>
        <v>12.5</v>
      </c>
      <c r="BV58" s="47"/>
      <c r="BW58" s="47">
        <v>300</v>
      </c>
      <c r="BX58" s="33">
        <f t="shared" si="23"/>
        <v>25</v>
      </c>
      <c r="BY58" s="47"/>
      <c r="BZ58" s="42">
        <v>0</v>
      </c>
      <c r="CA58" s="33">
        <f t="shared" si="24"/>
        <v>0</v>
      </c>
      <c r="CB58" s="47"/>
      <c r="CC58" s="47">
        <v>0</v>
      </c>
      <c r="CD58" s="33">
        <f t="shared" si="25"/>
        <v>0</v>
      </c>
      <c r="CE58" s="47"/>
      <c r="CF58" s="11"/>
      <c r="CG58" s="33">
        <f t="shared" si="26"/>
        <v>0</v>
      </c>
      <c r="CH58" s="47">
        <v>0</v>
      </c>
      <c r="CI58" s="42">
        <v>0</v>
      </c>
      <c r="CJ58" s="33">
        <f t="shared" si="27"/>
        <v>0</v>
      </c>
      <c r="CK58" s="47"/>
      <c r="CL58" s="38">
        <v>0</v>
      </c>
      <c r="CM58" s="33">
        <f t="shared" si="28"/>
        <v>0</v>
      </c>
      <c r="CN58" s="47"/>
      <c r="CO58" s="47">
        <v>100</v>
      </c>
      <c r="CP58" s="33">
        <f t="shared" si="29"/>
        <v>8.3333333333333339</v>
      </c>
      <c r="CQ58" s="47"/>
      <c r="CR58" s="47">
        <v>100</v>
      </c>
      <c r="CS58" s="33">
        <f t="shared" si="30"/>
        <v>8.3333333333333339</v>
      </c>
      <c r="CT58" s="47"/>
      <c r="CU58" s="38">
        <v>0</v>
      </c>
      <c r="CV58" s="33">
        <f t="shared" si="31"/>
        <v>0</v>
      </c>
      <c r="CW58" s="47"/>
      <c r="CX58" s="42">
        <v>0</v>
      </c>
      <c r="CY58" s="33">
        <f t="shared" si="32"/>
        <v>0</v>
      </c>
      <c r="CZ58" s="47"/>
      <c r="DA58" s="42">
        <v>0</v>
      </c>
      <c r="DB58" s="33">
        <f t="shared" si="33"/>
        <v>0</v>
      </c>
      <c r="DC58" s="47"/>
      <c r="DD58" s="47">
        <v>500</v>
      </c>
      <c r="DE58" s="33">
        <f t="shared" si="34"/>
        <v>41.666666666666664</v>
      </c>
      <c r="DF58" s="47"/>
      <c r="DG58" s="47"/>
      <c r="DH58" s="12">
        <f t="shared" si="65"/>
        <v>14790.77</v>
      </c>
      <c r="DI58" s="33">
        <f t="shared" si="35"/>
        <v>1232.5641666666668</v>
      </c>
      <c r="DJ58" s="12">
        <f t="shared" si="36"/>
        <v>0</v>
      </c>
      <c r="DK58" s="42">
        <v>0</v>
      </c>
      <c r="DL58" s="33">
        <f t="shared" si="37"/>
        <v>0</v>
      </c>
      <c r="DM58" s="47">
        <v>0</v>
      </c>
      <c r="DN58" s="47">
        <v>0</v>
      </c>
      <c r="DO58" s="33">
        <f t="shared" si="38"/>
        <v>0</v>
      </c>
      <c r="DP58" s="47"/>
      <c r="DQ58" s="42">
        <v>0</v>
      </c>
      <c r="DR58" s="33">
        <f t="shared" si="39"/>
        <v>0</v>
      </c>
      <c r="DS58" s="47">
        <v>0</v>
      </c>
      <c r="DT58" s="47">
        <v>0</v>
      </c>
      <c r="DU58" s="33">
        <f t="shared" si="40"/>
        <v>0</v>
      </c>
      <c r="DV58" s="47"/>
      <c r="DW58" s="42">
        <v>0</v>
      </c>
      <c r="DX58" s="33">
        <f t="shared" si="41"/>
        <v>0</v>
      </c>
      <c r="DY58" s="47">
        <v>0</v>
      </c>
      <c r="DZ58" s="47">
        <v>800</v>
      </c>
      <c r="EA58" s="33">
        <f t="shared" si="42"/>
        <v>66.666666666666671</v>
      </c>
      <c r="EB58" s="47"/>
      <c r="EC58" s="47"/>
      <c r="ED58" s="12">
        <f t="shared" si="66"/>
        <v>800</v>
      </c>
      <c r="EE58" s="33">
        <f t="shared" si="43"/>
        <v>66.666666666666671</v>
      </c>
      <c r="EF58" s="12"/>
      <c r="EI58" s="14"/>
      <c r="EK58" s="14"/>
      <c r="EL58" s="14"/>
      <c r="EN58" s="14"/>
    </row>
    <row r="59" spans="1:144" s="15" customFormat="1" ht="20.25" customHeight="1">
      <c r="A59" s="21">
        <v>50</v>
      </c>
      <c r="B59" s="43" t="s">
        <v>105</v>
      </c>
      <c r="C59" s="42">
        <v>41000</v>
      </c>
      <c r="D59" s="42"/>
      <c r="E59" s="42">
        <v>99</v>
      </c>
      <c r="F59" s="25">
        <f t="shared" si="67"/>
        <v>217886</v>
      </c>
      <c r="G59" s="33">
        <f t="shared" si="45"/>
        <v>18157.166666666668</v>
      </c>
      <c r="H59" s="12">
        <f t="shared" si="68"/>
        <v>0</v>
      </c>
      <c r="I59" s="12">
        <f t="shared" si="46"/>
        <v>0</v>
      </c>
      <c r="J59" s="12">
        <f t="shared" si="47"/>
        <v>0</v>
      </c>
      <c r="K59" s="12">
        <f t="shared" si="2"/>
        <v>69684.399999999994</v>
      </c>
      <c r="L59" s="33">
        <f t="shared" si="3"/>
        <v>5807.0333333333328</v>
      </c>
      <c r="M59" s="12">
        <f t="shared" si="48"/>
        <v>0</v>
      </c>
      <c r="N59" s="12">
        <f t="shared" si="49"/>
        <v>0</v>
      </c>
      <c r="O59" s="12">
        <f t="shared" si="50"/>
        <v>0</v>
      </c>
      <c r="P59" s="12">
        <f t="shared" si="4"/>
        <v>23000</v>
      </c>
      <c r="Q59" s="33">
        <f t="shared" si="5"/>
        <v>1916.6666666666667</v>
      </c>
      <c r="R59" s="12">
        <f t="shared" si="6"/>
        <v>0</v>
      </c>
      <c r="S59" s="12">
        <f t="shared" si="51"/>
        <v>0</v>
      </c>
      <c r="T59" s="11">
        <f t="shared" si="52"/>
        <v>0</v>
      </c>
      <c r="U59" s="47">
        <v>3500</v>
      </c>
      <c r="V59" s="33">
        <f t="shared" si="7"/>
        <v>291.66666666666669</v>
      </c>
      <c r="W59" s="47"/>
      <c r="X59" s="12">
        <f t="shared" si="53"/>
        <v>0</v>
      </c>
      <c r="Y59" s="11">
        <f t="shared" si="54"/>
        <v>0</v>
      </c>
      <c r="Z59" s="47">
        <v>5800</v>
      </c>
      <c r="AA59" s="33">
        <f t="shared" si="8"/>
        <v>483.33333333333331</v>
      </c>
      <c r="AB59" s="47"/>
      <c r="AC59" s="12">
        <f t="shared" si="55"/>
        <v>0</v>
      </c>
      <c r="AD59" s="11">
        <f t="shared" si="56"/>
        <v>0</v>
      </c>
      <c r="AE59" s="47">
        <v>19500</v>
      </c>
      <c r="AF59" s="33">
        <f t="shared" si="9"/>
        <v>1625</v>
      </c>
      <c r="AG59" s="47"/>
      <c r="AH59" s="12">
        <f t="shared" si="57"/>
        <v>0</v>
      </c>
      <c r="AI59" s="11">
        <f t="shared" si="58"/>
        <v>0</v>
      </c>
      <c r="AJ59" s="47">
        <v>4270</v>
      </c>
      <c r="AK59" s="33">
        <f t="shared" si="10"/>
        <v>355.83333333333331</v>
      </c>
      <c r="AL59" s="47"/>
      <c r="AM59" s="12">
        <f t="shared" si="59"/>
        <v>0</v>
      </c>
      <c r="AN59" s="11">
        <f t="shared" si="60"/>
        <v>0</v>
      </c>
      <c r="AO59" s="47">
        <v>5000</v>
      </c>
      <c r="AP59" s="33">
        <f t="shared" si="11"/>
        <v>416.66666666666669</v>
      </c>
      <c r="AQ59" s="47"/>
      <c r="AR59" s="12">
        <f t="shared" si="61"/>
        <v>0</v>
      </c>
      <c r="AS59" s="11">
        <f t="shared" si="62"/>
        <v>0</v>
      </c>
      <c r="AT59" s="38">
        <v>0</v>
      </c>
      <c r="AU59" s="33">
        <f t="shared" si="12"/>
        <v>0</v>
      </c>
      <c r="AV59" s="47">
        <v>0</v>
      </c>
      <c r="AW59" s="38">
        <v>0</v>
      </c>
      <c r="AX59" s="33">
        <f t="shared" si="13"/>
        <v>0</v>
      </c>
      <c r="AY59" s="47"/>
      <c r="AZ59" s="48">
        <v>106188.7</v>
      </c>
      <c r="BA59" s="33">
        <f t="shared" si="14"/>
        <v>8849.0583333333325</v>
      </c>
      <c r="BB59" s="47"/>
      <c r="BC59" s="38">
        <v>0</v>
      </c>
      <c r="BD59" s="33">
        <f t="shared" si="15"/>
        <v>0</v>
      </c>
      <c r="BE59" s="13"/>
      <c r="BF59" s="42">
        <v>3500.6</v>
      </c>
      <c r="BG59" s="33">
        <f t="shared" si="16"/>
        <v>291.71666666666664</v>
      </c>
      <c r="BH59" s="47"/>
      <c r="BI59" s="38">
        <v>0</v>
      </c>
      <c r="BJ59" s="33">
        <f t="shared" si="17"/>
        <v>0</v>
      </c>
      <c r="BK59" s="47">
        <v>0</v>
      </c>
      <c r="BL59" s="38">
        <v>0</v>
      </c>
      <c r="BM59" s="33">
        <f t="shared" si="18"/>
        <v>0</v>
      </c>
      <c r="BN59" s="47">
        <v>0</v>
      </c>
      <c r="BO59" s="12">
        <f t="shared" si="19"/>
        <v>4336</v>
      </c>
      <c r="BP59" s="33">
        <f t="shared" si="20"/>
        <v>361.33333333333331</v>
      </c>
      <c r="BQ59" s="12">
        <f t="shared" si="21"/>
        <v>0</v>
      </c>
      <c r="BR59" s="12">
        <f t="shared" si="63"/>
        <v>0</v>
      </c>
      <c r="BS59" s="11">
        <f t="shared" si="64"/>
        <v>0</v>
      </c>
      <c r="BT59" s="47">
        <v>1100</v>
      </c>
      <c r="BU59" s="33">
        <f t="shared" si="22"/>
        <v>91.666666666666671</v>
      </c>
      <c r="BV59" s="47"/>
      <c r="BW59" s="47">
        <v>0</v>
      </c>
      <c r="BX59" s="33">
        <f t="shared" si="23"/>
        <v>0</v>
      </c>
      <c r="BY59" s="47"/>
      <c r="BZ59" s="42">
        <v>0</v>
      </c>
      <c r="CA59" s="33">
        <f t="shared" si="24"/>
        <v>0</v>
      </c>
      <c r="CB59" s="47"/>
      <c r="CC59" s="47">
        <v>3236</v>
      </c>
      <c r="CD59" s="33">
        <f t="shared" si="25"/>
        <v>269.66666666666669</v>
      </c>
      <c r="CE59" s="47"/>
      <c r="CF59" s="11"/>
      <c r="CG59" s="33">
        <f t="shared" si="26"/>
        <v>0</v>
      </c>
      <c r="CH59" s="47">
        <v>0</v>
      </c>
      <c r="CI59" s="42">
        <v>5354.1</v>
      </c>
      <c r="CJ59" s="33">
        <f t="shared" si="27"/>
        <v>446.17500000000001</v>
      </c>
      <c r="CK59" s="47"/>
      <c r="CL59" s="38">
        <v>0</v>
      </c>
      <c r="CM59" s="33">
        <f t="shared" si="28"/>
        <v>0</v>
      </c>
      <c r="CN59" s="47"/>
      <c r="CO59" s="47">
        <v>20324</v>
      </c>
      <c r="CP59" s="33">
        <f t="shared" si="29"/>
        <v>1693.6666666666667</v>
      </c>
      <c r="CQ59" s="47"/>
      <c r="CR59" s="47">
        <v>6000</v>
      </c>
      <c r="CS59" s="33">
        <f t="shared" si="30"/>
        <v>500</v>
      </c>
      <c r="CT59" s="47"/>
      <c r="CU59" s="38">
        <v>0</v>
      </c>
      <c r="CV59" s="33">
        <f t="shared" si="31"/>
        <v>0</v>
      </c>
      <c r="CW59" s="47"/>
      <c r="CX59" s="42">
        <v>0</v>
      </c>
      <c r="CY59" s="33">
        <f t="shared" si="32"/>
        <v>0</v>
      </c>
      <c r="CZ59" s="47"/>
      <c r="DA59" s="42">
        <v>0</v>
      </c>
      <c r="DB59" s="33">
        <f t="shared" si="33"/>
        <v>0</v>
      </c>
      <c r="DC59" s="47"/>
      <c r="DD59" s="47">
        <v>6954.4</v>
      </c>
      <c r="DE59" s="33">
        <f t="shared" si="34"/>
        <v>579.5333333333333</v>
      </c>
      <c r="DF59" s="47"/>
      <c r="DG59" s="47"/>
      <c r="DH59" s="12">
        <v>185207</v>
      </c>
      <c r="DI59" s="33">
        <f t="shared" si="35"/>
        <v>15433.916666666666</v>
      </c>
      <c r="DJ59" s="12">
        <f t="shared" si="36"/>
        <v>0</v>
      </c>
      <c r="DK59" s="42">
        <v>0</v>
      </c>
      <c r="DL59" s="33">
        <f t="shared" si="37"/>
        <v>0</v>
      </c>
      <c r="DM59" s="47">
        <v>0</v>
      </c>
      <c r="DN59" s="47">
        <v>0</v>
      </c>
      <c r="DO59" s="33">
        <f t="shared" si="38"/>
        <v>0</v>
      </c>
      <c r="DP59" s="47"/>
      <c r="DQ59" s="42">
        <v>0</v>
      </c>
      <c r="DR59" s="33">
        <f t="shared" si="39"/>
        <v>0</v>
      </c>
      <c r="DS59" s="47">
        <v>0</v>
      </c>
      <c r="DT59" s="47">
        <v>0</v>
      </c>
      <c r="DU59" s="33">
        <f t="shared" si="40"/>
        <v>0</v>
      </c>
      <c r="DV59" s="47"/>
      <c r="DW59" s="42">
        <v>0</v>
      </c>
      <c r="DX59" s="33">
        <f t="shared" si="41"/>
        <v>0</v>
      </c>
      <c r="DY59" s="47">
        <v>0</v>
      </c>
      <c r="DZ59" s="47">
        <v>8420</v>
      </c>
      <c r="EA59" s="33">
        <f t="shared" si="42"/>
        <v>701.66666666666663</v>
      </c>
      <c r="EB59" s="47"/>
      <c r="EC59" s="47"/>
      <c r="ED59" s="12">
        <v>41099</v>
      </c>
      <c r="EE59" s="33">
        <f t="shared" si="43"/>
        <v>3424.9166666666665</v>
      </c>
      <c r="EF59" s="12"/>
      <c r="EI59" s="14"/>
      <c r="EK59" s="14"/>
      <c r="EL59" s="14"/>
      <c r="EN59" s="14"/>
    </row>
    <row r="60" spans="1:144" s="15" customFormat="1" ht="20.25" customHeight="1">
      <c r="A60" s="21">
        <v>51</v>
      </c>
      <c r="B60" s="74" t="s">
        <v>106</v>
      </c>
      <c r="C60" s="42">
        <v>1202.7</v>
      </c>
      <c r="D60" s="42"/>
      <c r="E60" s="42">
        <v>0</v>
      </c>
      <c r="F60" s="25">
        <f t="shared" si="67"/>
        <v>7123.1</v>
      </c>
      <c r="G60" s="33">
        <f t="shared" si="45"/>
        <v>593.5916666666667</v>
      </c>
      <c r="H60" s="12">
        <f t="shared" si="68"/>
        <v>0</v>
      </c>
      <c r="I60" s="12">
        <f t="shared" si="46"/>
        <v>0</v>
      </c>
      <c r="J60" s="12">
        <f t="shared" si="47"/>
        <v>0</v>
      </c>
      <c r="K60" s="12">
        <f t="shared" si="2"/>
        <v>3071.4</v>
      </c>
      <c r="L60" s="33">
        <f t="shared" si="3"/>
        <v>255.95000000000002</v>
      </c>
      <c r="M60" s="12">
        <f t="shared" si="48"/>
        <v>0</v>
      </c>
      <c r="N60" s="12">
        <f t="shared" si="49"/>
        <v>0</v>
      </c>
      <c r="O60" s="12">
        <f t="shared" si="50"/>
        <v>0</v>
      </c>
      <c r="P60" s="12">
        <f t="shared" si="4"/>
        <v>162.9</v>
      </c>
      <c r="Q60" s="33">
        <f t="shared" si="5"/>
        <v>13.575000000000001</v>
      </c>
      <c r="R60" s="12">
        <f t="shared" si="6"/>
        <v>0</v>
      </c>
      <c r="S60" s="12">
        <f t="shared" si="51"/>
        <v>0</v>
      </c>
      <c r="T60" s="11">
        <f t="shared" si="52"/>
        <v>0</v>
      </c>
      <c r="U60" s="47">
        <v>5</v>
      </c>
      <c r="V60" s="33">
        <f t="shared" si="7"/>
        <v>0.41666666666666669</v>
      </c>
      <c r="W60" s="47"/>
      <c r="X60" s="12">
        <f t="shared" si="53"/>
        <v>0</v>
      </c>
      <c r="Y60" s="11">
        <f t="shared" si="54"/>
        <v>0</v>
      </c>
      <c r="Z60" s="47">
        <v>898.5</v>
      </c>
      <c r="AA60" s="33">
        <f t="shared" si="8"/>
        <v>74.875</v>
      </c>
      <c r="AB60" s="47"/>
      <c r="AC60" s="12">
        <f t="shared" si="55"/>
        <v>0</v>
      </c>
      <c r="AD60" s="11">
        <f t="shared" si="56"/>
        <v>0</v>
      </c>
      <c r="AE60" s="47">
        <v>157.9</v>
      </c>
      <c r="AF60" s="33">
        <f t="shared" si="9"/>
        <v>13.158333333333333</v>
      </c>
      <c r="AG60" s="47"/>
      <c r="AH60" s="12">
        <f t="shared" si="57"/>
        <v>0</v>
      </c>
      <c r="AI60" s="11">
        <f t="shared" si="58"/>
        <v>0</v>
      </c>
      <c r="AJ60" s="47">
        <v>0</v>
      </c>
      <c r="AK60" s="33">
        <f t="shared" si="10"/>
        <v>0</v>
      </c>
      <c r="AL60" s="47"/>
      <c r="AM60" s="12" t="e">
        <f t="shared" si="59"/>
        <v>#DIV/0!</v>
      </c>
      <c r="AN60" s="11" t="e">
        <f t="shared" si="60"/>
        <v>#DIV/0!</v>
      </c>
      <c r="AO60" s="47"/>
      <c r="AP60" s="33">
        <f t="shared" si="11"/>
        <v>0</v>
      </c>
      <c r="AQ60" s="47"/>
      <c r="AR60" s="12" t="e">
        <f t="shared" si="61"/>
        <v>#DIV/0!</v>
      </c>
      <c r="AS60" s="11" t="e">
        <f t="shared" si="62"/>
        <v>#DIV/0!</v>
      </c>
      <c r="AT60" s="38">
        <v>0</v>
      </c>
      <c r="AU60" s="33">
        <f t="shared" si="12"/>
        <v>0</v>
      </c>
      <c r="AV60" s="47">
        <v>0</v>
      </c>
      <c r="AW60" s="38">
        <v>0</v>
      </c>
      <c r="AX60" s="33">
        <f t="shared" si="13"/>
        <v>0</v>
      </c>
      <c r="AY60" s="47"/>
      <c r="AZ60" s="48">
        <v>4051.7</v>
      </c>
      <c r="BA60" s="33">
        <f t="shared" si="14"/>
        <v>337.64166666666665</v>
      </c>
      <c r="BB60" s="47"/>
      <c r="BC60" s="38">
        <v>0</v>
      </c>
      <c r="BD60" s="33">
        <f t="shared" si="15"/>
        <v>0</v>
      </c>
      <c r="BE60" s="23"/>
      <c r="BF60" s="42">
        <v>0</v>
      </c>
      <c r="BG60" s="33">
        <f t="shared" si="16"/>
        <v>0</v>
      </c>
      <c r="BH60" s="47"/>
      <c r="BI60" s="38">
        <v>0</v>
      </c>
      <c r="BJ60" s="33">
        <f t="shared" si="17"/>
        <v>0</v>
      </c>
      <c r="BK60" s="47">
        <v>0</v>
      </c>
      <c r="BL60" s="38">
        <v>0</v>
      </c>
      <c r="BM60" s="33">
        <f t="shared" si="18"/>
        <v>0</v>
      </c>
      <c r="BN60" s="47">
        <v>0</v>
      </c>
      <c r="BO60" s="12">
        <f t="shared" si="19"/>
        <v>810</v>
      </c>
      <c r="BP60" s="33">
        <f t="shared" si="20"/>
        <v>67.5</v>
      </c>
      <c r="BQ60" s="12">
        <f t="shared" si="21"/>
        <v>0</v>
      </c>
      <c r="BR60" s="12">
        <f t="shared" si="63"/>
        <v>0</v>
      </c>
      <c r="BS60" s="11">
        <f t="shared" si="64"/>
        <v>0</v>
      </c>
      <c r="BT60" s="47">
        <v>710</v>
      </c>
      <c r="BU60" s="33">
        <f t="shared" si="22"/>
        <v>59.166666666666664</v>
      </c>
      <c r="BV60" s="47"/>
      <c r="BW60" s="47">
        <v>0</v>
      </c>
      <c r="BX60" s="33">
        <f t="shared" si="23"/>
        <v>0</v>
      </c>
      <c r="BY60" s="47"/>
      <c r="BZ60" s="42">
        <v>0</v>
      </c>
      <c r="CA60" s="33">
        <f t="shared" si="24"/>
        <v>0</v>
      </c>
      <c r="CB60" s="47"/>
      <c r="CC60" s="47">
        <v>100</v>
      </c>
      <c r="CD60" s="33">
        <f t="shared" si="25"/>
        <v>8.3333333333333339</v>
      </c>
      <c r="CE60" s="47"/>
      <c r="CF60" s="11"/>
      <c r="CG60" s="33">
        <f t="shared" si="26"/>
        <v>0</v>
      </c>
      <c r="CH60" s="47">
        <v>0</v>
      </c>
      <c r="CI60" s="42">
        <v>0</v>
      </c>
      <c r="CJ60" s="33">
        <f t="shared" si="27"/>
        <v>0</v>
      </c>
      <c r="CK60" s="47"/>
      <c r="CL60" s="38">
        <v>0</v>
      </c>
      <c r="CM60" s="33">
        <f t="shared" si="28"/>
        <v>0</v>
      </c>
      <c r="CN60" s="47"/>
      <c r="CO60" s="47">
        <v>1200</v>
      </c>
      <c r="CP60" s="33">
        <f t="shared" si="29"/>
        <v>100</v>
      </c>
      <c r="CQ60" s="47"/>
      <c r="CR60" s="47">
        <v>0</v>
      </c>
      <c r="CS60" s="33">
        <f t="shared" si="30"/>
        <v>0</v>
      </c>
      <c r="CT60" s="47"/>
      <c r="CU60" s="38">
        <v>0</v>
      </c>
      <c r="CV60" s="33">
        <f t="shared" si="31"/>
        <v>0</v>
      </c>
      <c r="CW60" s="47"/>
      <c r="CX60" s="42">
        <v>0</v>
      </c>
      <c r="CY60" s="33">
        <f t="shared" si="32"/>
        <v>0</v>
      </c>
      <c r="CZ60" s="47"/>
      <c r="DA60" s="42">
        <v>0</v>
      </c>
      <c r="DB60" s="33">
        <f t="shared" si="33"/>
        <v>0</v>
      </c>
      <c r="DC60" s="47"/>
      <c r="DD60" s="47">
        <v>0</v>
      </c>
      <c r="DE60" s="33">
        <f t="shared" si="34"/>
        <v>0</v>
      </c>
      <c r="DF60" s="47"/>
      <c r="DG60" s="47"/>
      <c r="DH60" s="12">
        <f t="shared" si="65"/>
        <v>7123.1</v>
      </c>
      <c r="DI60" s="33">
        <f t="shared" si="35"/>
        <v>593.5916666666667</v>
      </c>
      <c r="DJ60" s="12">
        <f t="shared" si="36"/>
        <v>0</v>
      </c>
      <c r="DK60" s="42">
        <v>0</v>
      </c>
      <c r="DL60" s="33">
        <f t="shared" si="37"/>
        <v>0</v>
      </c>
      <c r="DM60" s="47">
        <v>0</v>
      </c>
      <c r="DN60" s="47">
        <v>0</v>
      </c>
      <c r="DO60" s="33">
        <f t="shared" si="38"/>
        <v>0</v>
      </c>
      <c r="DP60" s="47"/>
      <c r="DQ60" s="42">
        <v>0</v>
      </c>
      <c r="DR60" s="33">
        <f t="shared" si="39"/>
        <v>0</v>
      </c>
      <c r="DS60" s="47">
        <v>0</v>
      </c>
      <c r="DT60" s="47">
        <v>0</v>
      </c>
      <c r="DU60" s="33">
        <f t="shared" si="40"/>
        <v>0</v>
      </c>
      <c r="DV60" s="47"/>
      <c r="DW60" s="42">
        <v>0</v>
      </c>
      <c r="DX60" s="33">
        <f t="shared" si="41"/>
        <v>0</v>
      </c>
      <c r="DY60" s="47">
        <v>0</v>
      </c>
      <c r="DZ60" s="47">
        <v>500</v>
      </c>
      <c r="EA60" s="33">
        <f t="shared" si="42"/>
        <v>41.666666666666664</v>
      </c>
      <c r="EB60" s="47"/>
      <c r="EC60" s="47"/>
      <c r="ED60" s="12">
        <f t="shared" si="66"/>
        <v>500</v>
      </c>
      <c r="EE60" s="33">
        <f t="shared" si="43"/>
        <v>41.666666666666664</v>
      </c>
      <c r="EF60" s="12"/>
      <c r="EI60" s="14"/>
      <c r="EK60" s="14"/>
      <c r="EL60" s="14"/>
      <c r="EN60" s="14"/>
    </row>
    <row r="61" spans="1:144" s="15" customFormat="1" ht="20.25" customHeight="1">
      <c r="A61" s="21">
        <v>52</v>
      </c>
      <c r="B61" s="74" t="s">
        <v>107</v>
      </c>
      <c r="C61" s="38">
        <v>5495.9</v>
      </c>
      <c r="D61" s="38"/>
      <c r="E61" s="42">
        <v>0</v>
      </c>
      <c r="F61" s="25">
        <f t="shared" si="67"/>
        <v>24101.599999999999</v>
      </c>
      <c r="G61" s="33">
        <f t="shared" si="45"/>
        <v>2008.4666666666665</v>
      </c>
      <c r="H61" s="12">
        <f t="shared" si="68"/>
        <v>0</v>
      </c>
      <c r="I61" s="12">
        <f t="shared" si="46"/>
        <v>0</v>
      </c>
      <c r="J61" s="12">
        <f t="shared" si="47"/>
        <v>0</v>
      </c>
      <c r="K61" s="12">
        <f t="shared" si="2"/>
        <v>4332.6000000000004</v>
      </c>
      <c r="L61" s="33">
        <f t="shared" si="3"/>
        <v>361.05</v>
      </c>
      <c r="M61" s="12">
        <f t="shared" si="48"/>
        <v>0</v>
      </c>
      <c r="N61" s="12">
        <f t="shared" si="49"/>
        <v>0</v>
      </c>
      <c r="O61" s="12">
        <f t="shared" si="50"/>
        <v>0</v>
      </c>
      <c r="P61" s="12">
        <f t="shared" si="4"/>
        <v>1802.6</v>
      </c>
      <c r="Q61" s="33">
        <f t="shared" si="5"/>
        <v>150.21666666666667</v>
      </c>
      <c r="R61" s="12">
        <f t="shared" si="6"/>
        <v>0</v>
      </c>
      <c r="S61" s="12">
        <f t="shared" si="51"/>
        <v>0</v>
      </c>
      <c r="T61" s="11">
        <f t="shared" si="52"/>
        <v>0</v>
      </c>
      <c r="U61" s="47">
        <v>2.6</v>
      </c>
      <c r="V61" s="33">
        <f t="shared" si="7"/>
        <v>0.21666666666666667</v>
      </c>
      <c r="W61" s="47"/>
      <c r="X61" s="12">
        <f t="shared" si="53"/>
        <v>0</v>
      </c>
      <c r="Y61" s="11">
        <f t="shared" si="54"/>
        <v>0</v>
      </c>
      <c r="Z61" s="47">
        <v>1150</v>
      </c>
      <c r="AA61" s="33">
        <f t="shared" si="8"/>
        <v>95.833333333333329</v>
      </c>
      <c r="AB61" s="47"/>
      <c r="AC61" s="12">
        <f t="shared" si="55"/>
        <v>0</v>
      </c>
      <c r="AD61" s="11">
        <f t="shared" si="56"/>
        <v>0</v>
      </c>
      <c r="AE61" s="47">
        <v>1800</v>
      </c>
      <c r="AF61" s="33">
        <f t="shared" si="9"/>
        <v>150</v>
      </c>
      <c r="AG61" s="47"/>
      <c r="AH61" s="12">
        <f t="shared" si="57"/>
        <v>0</v>
      </c>
      <c r="AI61" s="11">
        <f t="shared" si="58"/>
        <v>0</v>
      </c>
      <c r="AJ61" s="47">
        <v>30</v>
      </c>
      <c r="AK61" s="33">
        <f t="shared" si="10"/>
        <v>2.5</v>
      </c>
      <c r="AL61" s="47"/>
      <c r="AM61" s="12">
        <f t="shared" si="59"/>
        <v>0</v>
      </c>
      <c r="AN61" s="11">
        <f t="shared" si="60"/>
        <v>0</v>
      </c>
      <c r="AO61" s="47"/>
      <c r="AP61" s="33">
        <f t="shared" si="11"/>
        <v>0</v>
      </c>
      <c r="AQ61" s="47"/>
      <c r="AR61" s="12" t="e">
        <f t="shared" si="61"/>
        <v>#DIV/0!</v>
      </c>
      <c r="AS61" s="11" t="e">
        <f t="shared" si="62"/>
        <v>#DIV/0!</v>
      </c>
      <c r="AT61" s="38">
        <v>0</v>
      </c>
      <c r="AU61" s="33">
        <f t="shared" si="12"/>
        <v>0</v>
      </c>
      <c r="AV61" s="47">
        <v>0</v>
      </c>
      <c r="AW61" s="38">
        <v>0</v>
      </c>
      <c r="AX61" s="33">
        <f t="shared" si="13"/>
        <v>0</v>
      </c>
      <c r="AY61" s="47"/>
      <c r="AZ61" s="48">
        <v>19769</v>
      </c>
      <c r="BA61" s="33">
        <f t="shared" si="14"/>
        <v>1647.4166666666667</v>
      </c>
      <c r="BB61" s="47"/>
      <c r="BC61" s="38">
        <v>0</v>
      </c>
      <c r="BD61" s="33">
        <f t="shared" si="15"/>
        <v>0</v>
      </c>
      <c r="BE61" s="13"/>
      <c r="BF61" s="42">
        <v>0</v>
      </c>
      <c r="BG61" s="33">
        <f t="shared" si="16"/>
        <v>0</v>
      </c>
      <c r="BH61" s="47"/>
      <c r="BI61" s="38">
        <v>0</v>
      </c>
      <c r="BJ61" s="33">
        <f t="shared" si="17"/>
        <v>0</v>
      </c>
      <c r="BK61" s="47">
        <v>0</v>
      </c>
      <c r="BL61" s="38">
        <v>0</v>
      </c>
      <c r="BM61" s="33">
        <f t="shared" si="18"/>
        <v>0</v>
      </c>
      <c r="BN61" s="47">
        <v>0</v>
      </c>
      <c r="BO61" s="12">
        <f t="shared" si="19"/>
        <v>500</v>
      </c>
      <c r="BP61" s="33">
        <f t="shared" si="20"/>
        <v>41.666666666666664</v>
      </c>
      <c r="BQ61" s="12">
        <f t="shared" si="21"/>
        <v>0</v>
      </c>
      <c r="BR61" s="12">
        <f t="shared" si="63"/>
        <v>0</v>
      </c>
      <c r="BS61" s="11">
        <f t="shared" si="64"/>
        <v>0</v>
      </c>
      <c r="BT61" s="47">
        <v>240</v>
      </c>
      <c r="BU61" s="33">
        <f t="shared" si="22"/>
        <v>20</v>
      </c>
      <c r="BV61" s="47"/>
      <c r="BW61" s="47">
        <v>160</v>
      </c>
      <c r="BX61" s="33">
        <f t="shared" si="23"/>
        <v>13.333333333333334</v>
      </c>
      <c r="BY61" s="47"/>
      <c r="BZ61" s="42">
        <v>0</v>
      </c>
      <c r="CA61" s="33">
        <f t="shared" si="24"/>
        <v>0</v>
      </c>
      <c r="CB61" s="47"/>
      <c r="CC61" s="47">
        <v>100</v>
      </c>
      <c r="CD61" s="33">
        <f t="shared" si="25"/>
        <v>8.3333333333333339</v>
      </c>
      <c r="CE61" s="47"/>
      <c r="CF61" s="11"/>
      <c r="CG61" s="33">
        <f t="shared" si="26"/>
        <v>0</v>
      </c>
      <c r="CH61" s="47">
        <v>0</v>
      </c>
      <c r="CI61" s="42">
        <v>0</v>
      </c>
      <c r="CJ61" s="33">
        <f t="shared" si="27"/>
        <v>0</v>
      </c>
      <c r="CK61" s="47"/>
      <c r="CL61" s="38">
        <v>0</v>
      </c>
      <c r="CM61" s="33">
        <f t="shared" si="28"/>
        <v>0</v>
      </c>
      <c r="CN61" s="47"/>
      <c r="CO61" s="47">
        <v>850</v>
      </c>
      <c r="CP61" s="33">
        <f t="shared" si="29"/>
        <v>70.833333333333329</v>
      </c>
      <c r="CQ61" s="47"/>
      <c r="CR61" s="47">
        <v>350</v>
      </c>
      <c r="CS61" s="33">
        <f t="shared" si="30"/>
        <v>29.166666666666668</v>
      </c>
      <c r="CT61" s="47"/>
      <c r="CU61" s="38">
        <v>0</v>
      </c>
      <c r="CV61" s="33">
        <f t="shared" si="31"/>
        <v>0</v>
      </c>
      <c r="CW61" s="47"/>
      <c r="CX61" s="42">
        <v>0</v>
      </c>
      <c r="CY61" s="33">
        <f t="shared" si="32"/>
        <v>0</v>
      </c>
      <c r="CZ61" s="47"/>
      <c r="DA61" s="42">
        <v>0</v>
      </c>
      <c r="DB61" s="33">
        <f t="shared" si="33"/>
        <v>0</v>
      </c>
      <c r="DC61" s="47"/>
      <c r="DD61" s="47">
        <v>0</v>
      </c>
      <c r="DE61" s="33">
        <f t="shared" si="34"/>
        <v>0</v>
      </c>
      <c r="DF61" s="47"/>
      <c r="DG61" s="47"/>
      <c r="DH61" s="12">
        <f t="shared" si="65"/>
        <v>24101.599999999999</v>
      </c>
      <c r="DI61" s="33">
        <f t="shared" si="35"/>
        <v>2008.4666666666665</v>
      </c>
      <c r="DJ61" s="12">
        <f t="shared" si="36"/>
        <v>0</v>
      </c>
      <c r="DK61" s="42">
        <v>0</v>
      </c>
      <c r="DL61" s="33">
        <f t="shared" si="37"/>
        <v>0</v>
      </c>
      <c r="DM61" s="47">
        <v>0</v>
      </c>
      <c r="DN61" s="47">
        <v>0</v>
      </c>
      <c r="DO61" s="33">
        <f t="shared" si="38"/>
        <v>0</v>
      </c>
      <c r="DP61" s="47"/>
      <c r="DQ61" s="42">
        <v>0</v>
      </c>
      <c r="DR61" s="33">
        <f t="shared" si="39"/>
        <v>0</v>
      </c>
      <c r="DS61" s="47">
        <v>0</v>
      </c>
      <c r="DT61" s="47">
        <v>0</v>
      </c>
      <c r="DU61" s="33">
        <f t="shared" si="40"/>
        <v>0</v>
      </c>
      <c r="DV61" s="47"/>
      <c r="DW61" s="42">
        <v>0</v>
      </c>
      <c r="DX61" s="33">
        <f t="shared" si="41"/>
        <v>0</v>
      </c>
      <c r="DY61" s="47">
        <v>0</v>
      </c>
      <c r="DZ61" s="47">
        <v>1500</v>
      </c>
      <c r="EA61" s="33">
        <f t="shared" si="42"/>
        <v>125</v>
      </c>
      <c r="EB61" s="47"/>
      <c r="EC61" s="47"/>
      <c r="ED61" s="12">
        <f t="shared" si="66"/>
        <v>1500</v>
      </c>
      <c r="EE61" s="33">
        <f t="shared" si="43"/>
        <v>125</v>
      </c>
      <c r="EF61" s="12"/>
      <c r="EI61" s="14"/>
      <c r="EK61" s="14"/>
      <c r="EL61" s="14"/>
      <c r="EN61" s="14"/>
    </row>
    <row r="62" spans="1:144" s="15" customFormat="1" ht="20.25" customHeight="1">
      <c r="A62" s="21">
        <v>53</v>
      </c>
      <c r="B62" s="74" t="s">
        <v>108</v>
      </c>
      <c r="C62" s="42">
        <v>362.2</v>
      </c>
      <c r="D62" s="42"/>
      <c r="E62" s="42">
        <v>0</v>
      </c>
      <c r="F62" s="25">
        <f t="shared" si="67"/>
        <v>6127</v>
      </c>
      <c r="G62" s="33">
        <f t="shared" si="45"/>
        <v>510.58333333333331</v>
      </c>
      <c r="H62" s="12">
        <f t="shared" si="68"/>
        <v>0</v>
      </c>
      <c r="I62" s="12">
        <f t="shared" si="46"/>
        <v>0</v>
      </c>
      <c r="J62" s="12">
        <f t="shared" si="47"/>
        <v>0</v>
      </c>
      <c r="K62" s="12">
        <f t="shared" si="2"/>
        <v>1019.8</v>
      </c>
      <c r="L62" s="33">
        <f t="shared" si="3"/>
        <v>84.983333333333334</v>
      </c>
      <c r="M62" s="12">
        <f t="shared" si="48"/>
        <v>0</v>
      </c>
      <c r="N62" s="12">
        <f t="shared" si="49"/>
        <v>0</v>
      </c>
      <c r="O62" s="12">
        <f t="shared" si="50"/>
        <v>0</v>
      </c>
      <c r="P62" s="12">
        <f t="shared" si="4"/>
        <v>356.7</v>
      </c>
      <c r="Q62" s="33">
        <f t="shared" si="5"/>
        <v>29.724999999999998</v>
      </c>
      <c r="R62" s="12">
        <f t="shared" si="6"/>
        <v>0</v>
      </c>
      <c r="S62" s="12">
        <f t="shared" si="51"/>
        <v>0</v>
      </c>
      <c r="T62" s="11">
        <f t="shared" si="52"/>
        <v>0</v>
      </c>
      <c r="U62" s="47">
        <v>0</v>
      </c>
      <c r="V62" s="33">
        <f t="shared" si="7"/>
        <v>0</v>
      </c>
      <c r="W62" s="47"/>
      <c r="X62" s="12" t="e">
        <f t="shared" si="53"/>
        <v>#DIV/0!</v>
      </c>
      <c r="Y62" s="11" t="e">
        <f t="shared" si="54"/>
        <v>#DIV/0!</v>
      </c>
      <c r="Z62" s="47">
        <v>463.1</v>
      </c>
      <c r="AA62" s="33">
        <f t="shared" si="8"/>
        <v>38.591666666666669</v>
      </c>
      <c r="AB62" s="47"/>
      <c r="AC62" s="12">
        <f t="shared" si="55"/>
        <v>0</v>
      </c>
      <c r="AD62" s="11">
        <f t="shared" si="56"/>
        <v>0</v>
      </c>
      <c r="AE62" s="47">
        <v>356.7</v>
      </c>
      <c r="AF62" s="33">
        <f t="shared" si="9"/>
        <v>29.724999999999998</v>
      </c>
      <c r="AG62" s="47"/>
      <c r="AH62" s="12">
        <f t="shared" si="57"/>
        <v>0</v>
      </c>
      <c r="AI62" s="11">
        <f t="shared" si="58"/>
        <v>0</v>
      </c>
      <c r="AJ62" s="47">
        <v>0</v>
      </c>
      <c r="AK62" s="33">
        <f t="shared" si="10"/>
        <v>0</v>
      </c>
      <c r="AL62" s="47"/>
      <c r="AM62" s="12" t="e">
        <f t="shared" si="59"/>
        <v>#DIV/0!</v>
      </c>
      <c r="AN62" s="11" t="e">
        <f t="shared" si="60"/>
        <v>#DIV/0!</v>
      </c>
      <c r="AO62" s="47"/>
      <c r="AP62" s="33">
        <f t="shared" si="11"/>
        <v>0</v>
      </c>
      <c r="AQ62" s="47"/>
      <c r="AR62" s="12" t="e">
        <f t="shared" si="61"/>
        <v>#DIV/0!</v>
      </c>
      <c r="AS62" s="11" t="e">
        <f t="shared" si="62"/>
        <v>#DIV/0!</v>
      </c>
      <c r="AT62" s="38">
        <v>0</v>
      </c>
      <c r="AU62" s="33">
        <f t="shared" si="12"/>
        <v>0</v>
      </c>
      <c r="AV62" s="47">
        <v>0</v>
      </c>
      <c r="AW62" s="38">
        <v>0</v>
      </c>
      <c r="AX62" s="33">
        <f t="shared" si="13"/>
        <v>0</v>
      </c>
      <c r="AY62" s="47"/>
      <c r="AZ62" s="48">
        <v>3500</v>
      </c>
      <c r="BA62" s="33">
        <f t="shared" si="14"/>
        <v>291.66666666666669</v>
      </c>
      <c r="BB62" s="47"/>
      <c r="BC62" s="38">
        <v>1607.2</v>
      </c>
      <c r="BD62" s="33">
        <f t="shared" si="15"/>
        <v>133.93333333333334</v>
      </c>
      <c r="BE62" s="13"/>
      <c r="BF62" s="42">
        <v>0</v>
      </c>
      <c r="BG62" s="33">
        <f t="shared" si="16"/>
        <v>0</v>
      </c>
      <c r="BH62" s="47"/>
      <c r="BI62" s="38">
        <v>0</v>
      </c>
      <c r="BJ62" s="33">
        <f t="shared" si="17"/>
        <v>0</v>
      </c>
      <c r="BK62" s="47">
        <v>0</v>
      </c>
      <c r="BL62" s="38">
        <v>0</v>
      </c>
      <c r="BM62" s="33">
        <f t="shared" si="18"/>
        <v>0</v>
      </c>
      <c r="BN62" s="47">
        <v>0</v>
      </c>
      <c r="BO62" s="12">
        <f t="shared" si="19"/>
        <v>200</v>
      </c>
      <c r="BP62" s="33">
        <f t="shared" si="20"/>
        <v>16.666666666666668</v>
      </c>
      <c r="BQ62" s="12">
        <f t="shared" si="21"/>
        <v>0</v>
      </c>
      <c r="BR62" s="12">
        <f t="shared" si="63"/>
        <v>0</v>
      </c>
      <c r="BS62" s="11">
        <f t="shared" si="64"/>
        <v>0</v>
      </c>
      <c r="BT62" s="47">
        <v>200</v>
      </c>
      <c r="BU62" s="33">
        <f t="shared" si="22"/>
        <v>16.666666666666668</v>
      </c>
      <c r="BV62" s="47"/>
      <c r="BW62" s="47">
        <v>0</v>
      </c>
      <c r="BX62" s="33">
        <f t="shared" si="23"/>
        <v>0</v>
      </c>
      <c r="BY62" s="47"/>
      <c r="BZ62" s="42">
        <v>0</v>
      </c>
      <c r="CA62" s="33">
        <f t="shared" si="24"/>
        <v>0</v>
      </c>
      <c r="CB62" s="47"/>
      <c r="CC62" s="47">
        <v>0</v>
      </c>
      <c r="CD62" s="33">
        <f t="shared" si="25"/>
        <v>0</v>
      </c>
      <c r="CE62" s="47"/>
      <c r="CF62" s="11"/>
      <c r="CG62" s="33">
        <f t="shared" si="26"/>
        <v>0</v>
      </c>
      <c r="CH62" s="47">
        <v>0</v>
      </c>
      <c r="CI62" s="42">
        <v>0</v>
      </c>
      <c r="CJ62" s="33">
        <f t="shared" si="27"/>
        <v>0</v>
      </c>
      <c r="CK62" s="47"/>
      <c r="CL62" s="38">
        <v>0</v>
      </c>
      <c r="CM62" s="33">
        <f t="shared" si="28"/>
        <v>0</v>
      </c>
      <c r="CN62" s="47"/>
      <c r="CO62" s="47">
        <v>0</v>
      </c>
      <c r="CP62" s="33">
        <f t="shared" si="29"/>
        <v>0</v>
      </c>
      <c r="CQ62" s="47"/>
      <c r="CR62" s="47">
        <v>0</v>
      </c>
      <c r="CS62" s="33">
        <f t="shared" si="30"/>
        <v>0</v>
      </c>
      <c r="CT62" s="47"/>
      <c r="CU62" s="38">
        <v>0</v>
      </c>
      <c r="CV62" s="33">
        <f t="shared" si="31"/>
        <v>0</v>
      </c>
      <c r="CW62" s="47"/>
      <c r="CX62" s="42">
        <v>0</v>
      </c>
      <c r="CY62" s="33">
        <f t="shared" si="32"/>
        <v>0</v>
      </c>
      <c r="CZ62" s="47"/>
      <c r="DA62" s="42">
        <v>0</v>
      </c>
      <c r="DB62" s="33">
        <f t="shared" si="33"/>
        <v>0</v>
      </c>
      <c r="DC62" s="47"/>
      <c r="DD62" s="47">
        <v>0</v>
      </c>
      <c r="DE62" s="33">
        <f t="shared" si="34"/>
        <v>0</v>
      </c>
      <c r="DF62" s="47"/>
      <c r="DG62" s="47"/>
      <c r="DH62" s="12">
        <f t="shared" si="65"/>
        <v>6127</v>
      </c>
      <c r="DI62" s="33">
        <f t="shared" si="35"/>
        <v>510.58333333333331</v>
      </c>
      <c r="DJ62" s="12">
        <f t="shared" si="36"/>
        <v>0</v>
      </c>
      <c r="DK62" s="42">
        <v>0</v>
      </c>
      <c r="DL62" s="33">
        <f t="shared" si="37"/>
        <v>0</v>
      </c>
      <c r="DM62" s="47">
        <v>0</v>
      </c>
      <c r="DN62" s="47">
        <v>0</v>
      </c>
      <c r="DO62" s="33">
        <f t="shared" si="38"/>
        <v>0</v>
      </c>
      <c r="DP62" s="47"/>
      <c r="DQ62" s="42">
        <v>0</v>
      </c>
      <c r="DR62" s="33">
        <f t="shared" si="39"/>
        <v>0</v>
      </c>
      <c r="DS62" s="47">
        <v>0</v>
      </c>
      <c r="DT62" s="47">
        <v>0</v>
      </c>
      <c r="DU62" s="33">
        <f t="shared" si="40"/>
        <v>0</v>
      </c>
      <c r="DV62" s="47"/>
      <c r="DW62" s="42">
        <v>0</v>
      </c>
      <c r="DX62" s="33">
        <f t="shared" si="41"/>
        <v>0</v>
      </c>
      <c r="DY62" s="47">
        <v>0</v>
      </c>
      <c r="DZ62" s="47">
        <v>295</v>
      </c>
      <c r="EA62" s="33">
        <f t="shared" si="42"/>
        <v>24.583333333333332</v>
      </c>
      <c r="EB62" s="47"/>
      <c r="EC62" s="47"/>
      <c r="ED62" s="12">
        <f t="shared" si="66"/>
        <v>295</v>
      </c>
      <c r="EE62" s="33">
        <f t="shared" si="43"/>
        <v>24.583333333333332</v>
      </c>
      <c r="EF62" s="12"/>
      <c r="EI62" s="14"/>
      <c r="EK62" s="14"/>
      <c r="EL62" s="14"/>
      <c r="EN62" s="14"/>
    </row>
    <row r="63" spans="1:144" s="15" customFormat="1" ht="20.25" customHeight="1">
      <c r="A63" s="21">
        <v>54</v>
      </c>
      <c r="B63" s="74" t="s">
        <v>109</v>
      </c>
      <c r="C63" s="38">
        <v>52000</v>
      </c>
      <c r="D63" s="38"/>
      <c r="E63" s="42">
        <v>8300</v>
      </c>
      <c r="F63" s="25">
        <f t="shared" si="67"/>
        <v>38471.599999999999</v>
      </c>
      <c r="G63" s="33">
        <f t="shared" si="45"/>
        <v>3205.9666666666667</v>
      </c>
      <c r="H63" s="12">
        <f t="shared" si="68"/>
        <v>0</v>
      </c>
      <c r="I63" s="12">
        <f t="shared" si="46"/>
        <v>0</v>
      </c>
      <c r="J63" s="12">
        <f t="shared" si="47"/>
        <v>0</v>
      </c>
      <c r="K63" s="12">
        <f t="shared" si="2"/>
        <v>7389.2</v>
      </c>
      <c r="L63" s="33">
        <f t="shared" si="3"/>
        <v>615.76666666666665</v>
      </c>
      <c r="M63" s="12">
        <f t="shared" si="48"/>
        <v>0</v>
      </c>
      <c r="N63" s="12">
        <f t="shared" si="49"/>
        <v>0</v>
      </c>
      <c r="O63" s="12">
        <f t="shared" si="50"/>
        <v>0</v>
      </c>
      <c r="P63" s="12">
        <f t="shared" si="4"/>
        <v>4451.6000000000004</v>
      </c>
      <c r="Q63" s="33">
        <f t="shared" si="5"/>
        <v>370.9666666666667</v>
      </c>
      <c r="R63" s="12">
        <f t="shared" si="6"/>
        <v>0</v>
      </c>
      <c r="S63" s="12">
        <f t="shared" si="51"/>
        <v>0</v>
      </c>
      <c r="T63" s="11">
        <f t="shared" si="52"/>
        <v>0</v>
      </c>
      <c r="U63" s="47">
        <v>83.1</v>
      </c>
      <c r="V63" s="33">
        <f t="shared" si="7"/>
        <v>6.9249999999999998</v>
      </c>
      <c r="W63" s="47"/>
      <c r="X63" s="12">
        <f t="shared" si="53"/>
        <v>0</v>
      </c>
      <c r="Y63" s="11">
        <f t="shared" si="54"/>
        <v>0</v>
      </c>
      <c r="Z63" s="47">
        <v>827.6</v>
      </c>
      <c r="AA63" s="33">
        <f t="shared" si="8"/>
        <v>68.966666666666669</v>
      </c>
      <c r="AB63" s="47"/>
      <c r="AC63" s="12">
        <f t="shared" si="55"/>
        <v>0</v>
      </c>
      <c r="AD63" s="11">
        <f t="shared" si="56"/>
        <v>0</v>
      </c>
      <c r="AE63" s="47">
        <v>4368.5</v>
      </c>
      <c r="AF63" s="33">
        <f t="shared" si="9"/>
        <v>364.04166666666669</v>
      </c>
      <c r="AG63" s="47"/>
      <c r="AH63" s="12">
        <f t="shared" si="57"/>
        <v>0</v>
      </c>
      <c r="AI63" s="11">
        <f t="shared" si="58"/>
        <v>0</v>
      </c>
      <c r="AJ63" s="47">
        <v>260</v>
      </c>
      <c r="AK63" s="33">
        <f t="shared" si="10"/>
        <v>21.666666666666668</v>
      </c>
      <c r="AL63" s="47"/>
      <c r="AM63" s="12">
        <f t="shared" si="59"/>
        <v>0</v>
      </c>
      <c r="AN63" s="11">
        <f t="shared" si="60"/>
        <v>0</v>
      </c>
      <c r="AO63" s="47"/>
      <c r="AP63" s="33">
        <f t="shared" si="11"/>
        <v>0</v>
      </c>
      <c r="AQ63" s="47"/>
      <c r="AR63" s="12" t="e">
        <f t="shared" si="61"/>
        <v>#DIV/0!</v>
      </c>
      <c r="AS63" s="11" t="e">
        <f t="shared" si="62"/>
        <v>#DIV/0!</v>
      </c>
      <c r="AT63" s="38">
        <v>0</v>
      </c>
      <c r="AU63" s="33">
        <f t="shared" si="12"/>
        <v>0</v>
      </c>
      <c r="AV63" s="47">
        <v>0</v>
      </c>
      <c r="AW63" s="38">
        <v>0</v>
      </c>
      <c r="AX63" s="33">
        <f t="shared" si="13"/>
        <v>0</v>
      </c>
      <c r="AY63" s="47"/>
      <c r="AZ63" s="48">
        <v>31082.400000000001</v>
      </c>
      <c r="BA63" s="33">
        <f t="shared" si="14"/>
        <v>2590.2000000000003</v>
      </c>
      <c r="BB63" s="47"/>
      <c r="BC63" s="38">
        <v>0</v>
      </c>
      <c r="BD63" s="33">
        <f t="shared" si="15"/>
        <v>0</v>
      </c>
      <c r="BE63" s="13"/>
      <c r="BF63" s="42">
        <v>0</v>
      </c>
      <c r="BG63" s="33">
        <f t="shared" si="16"/>
        <v>0</v>
      </c>
      <c r="BH63" s="47"/>
      <c r="BI63" s="38">
        <v>0</v>
      </c>
      <c r="BJ63" s="33">
        <f t="shared" si="17"/>
        <v>0</v>
      </c>
      <c r="BK63" s="47">
        <v>0</v>
      </c>
      <c r="BL63" s="38">
        <v>0</v>
      </c>
      <c r="BM63" s="33">
        <f t="shared" si="18"/>
        <v>0</v>
      </c>
      <c r="BN63" s="47">
        <v>0</v>
      </c>
      <c r="BO63" s="12">
        <f t="shared" si="19"/>
        <v>1150</v>
      </c>
      <c r="BP63" s="33">
        <f t="shared" si="20"/>
        <v>95.833333333333329</v>
      </c>
      <c r="BQ63" s="12">
        <f t="shared" si="21"/>
        <v>0</v>
      </c>
      <c r="BR63" s="12">
        <f t="shared" si="63"/>
        <v>0</v>
      </c>
      <c r="BS63" s="11">
        <f t="shared" si="64"/>
        <v>0</v>
      </c>
      <c r="BT63" s="47">
        <v>900</v>
      </c>
      <c r="BU63" s="33">
        <f t="shared" si="22"/>
        <v>75</v>
      </c>
      <c r="BV63" s="47"/>
      <c r="BW63" s="47">
        <v>250</v>
      </c>
      <c r="BX63" s="33">
        <f t="shared" si="23"/>
        <v>20.833333333333332</v>
      </c>
      <c r="BY63" s="47"/>
      <c r="BZ63" s="42">
        <v>0</v>
      </c>
      <c r="CA63" s="33">
        <f t="shared" si="24"/>
        <v>0</v>
      </c>
      <c r="CB63" s="47"/>
      <c r="CC63" s="47">
        <v>0</v>
      </c>
      <c r="CD63" s="33">
        <f t="shared" si="25"/>
        <v>0</v>
      </c>
      <c r="CE63" s="47"/>
      <c r="CF63" s="11"/>
      <c r="CG63" s="33">
        <f t="shared" si="26"/>
        <v>0</v>
      </c>
      <c r="CH63" s="47">
        <v>0</v>
      </c>
      <c r="CI63" s="42">
        <v>0</v>
      </c>
      <c r="CJ63" s="33">
        <f t="shared" si="27"/>
        <v>0</v>
      </c>
      <c r="CK63" s="47"/>
      <c r="CL63" s="38">
        <v>0</v>
      </c>
      <c r="CM63" s="33">
        <f t="shared" si="28"/>
        <v>0</v>
      </c>
      <c r="CN63" s="47"/>
      <c r="CO63" s="47">
        <v>700</v>
      </c>
      <c r="CP63" s="33">
        <f t="shared" si="29"/>
        <v>58.333333333333336</v>
      </c>
      <c r="CQ63" s="47"/>
      <c r="CR63" s="47">
        <v>200</v>
      </c>
      <c r="CS63" s="33">
        <f t="shared" si="30"/>
        <v>16.666666666666668</v>
      </c>
      <c r="CT63" s="47"/>
      <c r="CU63" s="38">
        <v>0</v>
      </c>
      <c r="CV63" s="33">
        <f t="shared" si="31"/>
        <v>0</v>
      </c>
      <c r="CW63" s="47"/>
      <c r="CX63" s="42">
        <v>0</v>
      </c>
      <c r="CY63" s="33">
        <f t="shared" si="32"/>
        <v>0</v>
      </c>
      <c r="CZ63" s="47"/>
      <c r="DA63" s="42">
        <v>0</v>
      </c>
      <c r="DB63" s="33">
        <f t="shared" si="33"/>
        <v>0</v>
      </c>
      <c r="DC63" s="47"/>
      <c r="DD63" s="47">
        <v>0</v>
      </c>
      <c r="DE63" s="33">
        <f t="shared" si="34"/>
        <v>0</v>
      </c>
      <c r="DF63" s="47"/>
      <c r="DG63" s="47"/>
      <c r="DH63" s="12">
        <f t="shared" si="65"/>
        <v>38471.599999999999</v>
      </c>
      <c r="DI63" s="33">
        <f t="shared" si="35"/>
        <v>3205.9666666666667</v>
      </c>
      <c r="DJ63" s="12">
        <f t="shared" si="36"/>
        <v>0</v>
      </c>
      <c r="DK63" s="42">
        <v>0</v>
      </c>
      <c r="DL63" s="33">
        <f t="shared" si="37"/>
        <v>0</v>
      </c>
      <c r="DM63" s="47">
        <v>0</v>
      </c>
      <c r="DN63" s="47">
        <v>0</v>
      </c>
      <c r="DO63" s="33">
        <f t="shared" si="38"/>
        <v>0</v>
      </c>
      <c r="DP63" s="47"/>
      <c r="DQ63" s="42">
        <v>0</v>
      </c>
      <c r="DR63" s="33">
        <f t="shared" si="39"/>
        <v>0</v>
      </c>
      <c r="DS63" s="47">
        <v>0</v>
      </c>
      <c r="DT63" s="47">
        <v>0</v>
      </c>
      <c r="DU63" s="33">
        <f t="shared" si="40"/>
        <v>0</v>
      </c>
      <c r="DV63" s="47"/>
      <c r="DW63" s="42">
        <v>0</v>
      </c>
      <c r="DX63" s="33">
        <f t="shared" si="41"/>
        <v>0</v>
      </c>
      <c r="DY63" s="47">
        <v>0</v>
      </c>
      <c r="DZ63" s="47">
        <v>2000</v>
      </c>
      <c r="EA63" s="33">
        <f t="shared" si="42"/>
        <v>166.66666666666666</v>
      </c>
      <c r="EB63" s="47"/>
      <c r="EC63" s="47"/>
      <c r="ED63" s="12">
        <f t="shared" si="66"/>
        <v>2000</v>
      </c>
      <c r="EE63" s="33">
        <f t="shared" si="43"/>
        <v>166.66666666666666</v>
      </c>
      <c r="EF63" s="12"/>
      <c r="EI63" s="14"/>
      <c r="EK63" s="14"/>
      <c r="EL63" s="14"/>
      <c r="EN63" s="14"/>
    </row>
    <row r="64" spans="1:144" s="15" customFormat="1" ht="20.25" customHeight="1">
      <c r="A64" s="21">
        <v>55</v>
      </c>
      <c r="B64" s="74" t="s">
        <v>110</v>
      </c>
      <c r="C64" s="42">
        <v>4908</v>
      </c>
      <c r="D64" s="42"/>
      <c r="E64" s="42">
        <v>647.70000000000005</v>
      </c>
      <c r="F64" s="25">
        <f t="shared" si="67"/>
        <v>30422.5</v>
      </c>
      <c r="G64" s="33">
        <f t="shared" si="45"/>
        <v>2535.2083333333335</v>
      </c>
      <c r="H64" s="12">
        <f t="shared" si="68"/>
        <v>0</v>
      </c>
      <c r="I64" s="12">
        <f t="shared" si="46"/>
        <v>0</v>
      </c>
      <c r="J64" s="12">
        <f t="shared" si="47"/>
        <v>0</v>
      </c>
      <c r="K64" s="12">
        <f t="shared" si="2"/>
        <v>4205</v>
      </c>
      <c r="L64" s="33">
        <f t="shared" si="3"/>
        <v>350.41666666666669</v>
      </c>
      <c r="M64" s="12">
        <f t="shared" si="48"/>
        <v>0</v>
      </c>
      <c r="N64" s="12">
        <f t="shared" si="49"/>
        <v>0</v>
      </c>
      <c r="O64" s="12">
        <f t="shared" si="50"/>
        <v>0</v>
      </c>
      <c r="P64" s="12">
        <f t="shared" si="4"/>
        <v>1760</v>
      </c>
      <c r="Q64" s="33">
        <f t="shared" si="5"/>
        <v>146.66666666666666</v>
      </c>
      <c r="R64" s="12">
        <f t="shared" si="6"/>
        <v>0</v>
      </c>
      <c r="S64" s="12">
        <f t="shared" si="51"/>
        <v>0</v>
      </c>
      <c r="T64" s="11">
        <f t="shared" si="52"/>
        <v>0</v>
      </c>
      <c r="U64" s="47">
        <v>160</v>
      </c>
      <c r="V64" s="33">
        <f t="shared" si="7"/>
        <v>13.333333333333334</v>
      </c>
      <c r="W64" s="47"/>
      <c r="X64" s="12">
        <f t="shared" si="53"/>
        <v>0</v>
      </c>
      <c r="Y64" s="11">
        <f t="shared" si="54"/>
        <v>0</v>
      </c>
      <c r="Z64" s="47">
        <v>1475</v>
      </c>
      <c r="AA64" s="33">
        <f t="shared" si="8"/>
        <v>122.91666666666667</v>
      </c>
      <c r="AB64" s="47"/>
      <c r="AC64" s="12">
        <f t="shared" si="55"/>
        <v>0</v>
      </c>
      <c r="AD64" s="11">
        <f t="shared" si="56"/>
        <v>0</v>
      </c>
      <c r="AE64" s="47">
        <v>1600</v>
      </c>
      <c r="AF64" s="33">
        <f t="shared" si="9"/>
        <v>133.33333333333334</v>
      </c>
      <c r="AG64" s="47"/>
      <c r="AH64" s="12">
        <f t="shared" si="57"/>
        <v>0</v>
      </c>
      <c r="AI64" s="11">
        <f t="shared" si="58"/>
        <v>0</v>
      </c>
      <c r="AJ64" s="47">
        <v>110</v>
      </c>
      <c r="AK64" s="33">
        <f t="shared" si="10"/>
        <v>9.1666666666666661</v>
      </c>
      <c r="AL64" s="47"/>
      <c r="AM64" s="12">
        <f t="shared" si="59"/>
        <v>0</v>
      </c>
      <c r="AN64" s="11">
        <f t="shared" si="60"/>
        <v>0</v>
      </c>
      <c r="AO64" s="47"/>
      <c r="AP64" s="33">
        <f t="shared" si="11"/>
        <v>0</v>
      </c>
      <c r="AQ64" s="47"/>
      <c r="AR64" s="12" t="e">
        <f t="shared" si="61"/>
        <v>#DIV/0!</v>
      </c>
      <c r="AS64" s="11" t="e">
        <f t="shared" si="62"/>
        <v>#DIV/0!</v>
      </c>
      <c r="AT64" s="38">
        <v>0</v>
      </c>
      <c r="AU64" s="33">
        <f t="shared" si="12"/>
        <v>0</v>
      </c>
      <c r="AV64" s="47">
        <v>0</v>
      </c>
      <c r="AW64" s="38">
        <v>0</v>
      </c>
      <c r="AX64" s="33">
        <f t="shared" si="13"/>
        <v>0</v>
      </c>
      <c r="AY64" s="47"/>
      <c r="AZ64" s="48">
        <v>26217.5</v>
      </c>
      <c r="BA64" s="33">
        <f t="shared" si="14"/>
        <v>2184.7916666666665</v>
      </c>
      <c r="BB64" s="47"/>
      <c r="BC64" s="38">
        <v>0</v>
      </c>
      <c r="BD64" s="33">
        <f t="shared" si="15"/>
        <v>0</v>
      </c>
      <c r="BE64" s="13"/>
      <c r="BF64" s="42">
        <v>0</v>
      </c>
      <c r="BG64" s="33">
        <f t="shared" si="16"/>
        <v>0</v>
      </c>
      <c r="BH64" s="47"/>
      <c r="BI64" s="38">
        <v>0</v>
      </c>
      <c r="BJ64" s="33">
        <f t="shared" si="17"/>
        <v>0</v>
      </c>
      <c r="BK64" s="47">
        <v>0</v>
      </c>
      <c r="BL64" s="38">
        <v>0</v>
      </c>
      <c r="BM64" s="33">
        <f t="shared" si="18"/>
        <v>0</v>
      </c>
      <c r="BN64" s="47">
        <v>0</v>
      </c>
      <c r="BO64" s="12">
        <f t="shared" si="19"/>
        <v>300</v>
      </c>
      <c r="BP64" s="33">
        <f t="shared" si="20"/>
        <v>25</v>
      </c>
      <c r="BQ64" s="12">
        <f t="shared" si="21"/>
        <v>0</v>
      </c>
      <c r="BR64" s="12">
        <f t="shared" si="63"/>
        <v>0</v>
      </c>
      <c r="BS64" s="11">
        <f t="shared" si="64"/>
        <v>0</v>
      </c>
      <c r="BT64" s="47">
        <v>300</v>
      </c>
      <c r="BU64" s="33">
        <f t="shared" si="22"/>
        <v>25</v>
      </c>
      <c r="BV64" s="47"/>
      <c r="BW64" s="47">
        <v>0</v>
      </c>
      <c r="BX64" s="33">
        <f t="shared" si="23"/>
        <v>0</v>
      </c>
      <c r="BY64" s="47"/>
      <c r="BZ64" s="42">
        <v>0</v>
      </c>
      <c r="CA64" s="33">
        <f t="shared" si="24"/>
        <v>0</v>
      </c>
      <c r="CB64" s="47"/>
      <c r="CC64" s="47">
        <v>0</v>
      </c>
      <c r="CD64" s="33">
        <f t="shared" si="25"/>
        <v>0</v>
      </c>
      <c r="CE64" s="47"/>
      <c r="CF64" s="11"/>
      <c r="CG64" s="33">
        <f t="shared" si="26"/>
        <v>0</v>
      </c>
      <c r="CH64" s="47">
        <v>0</v>
      </c>
      <c r="CI64" s="42">
        <v>0</v>
      </c>
      <c r="CJ64" s="33">
        <f t="shared" si="27"/>
        <v>0</v>
      </c>
      <c r="CK64" s="47"/>
      <c r="CL64" s="38">
        <v>0</v>
      </c>
      <c r="CM64" s="33">
        <f t="shared" si="28"/>
        <v>0</v>
      </c>
      <c r="CN64" s="47"/>
      <c r="CO64" s="47">
        <v>560</v>
      </c>
      <c r="CP64" s="33">
        <f t="shared" si="29"/>
        <v>46.666666666666664</v>
      </c>
      <c r="CQ64" s="47"/>
      <c r="CR64" s="47">
        <v>560</v>
      </c>
      <c r="CS64" s="33">
        <f t="shared" si="30"/>
        <v>46.666666666666664</v>
      </c>
      <c r="CT64" s="47"/>
      <c r="CU64" s="38">
        <v>0</v>
      </c>
      <c r="CV64" s="33">
        <f t="shared" si="31"/>
        <v>0</v>
      </c>
      <c r="CW64" s="47"/>
      <c r="CX64" s="42">
        <v>0</v>
      </c>
      <c r="CY64" s="33">
        <f t="shared" si="32"/>
        <v>0</v>
      </c>
      <c r="CZ64" s="47"/>
      <c r="DA64" s="42">
        <v>0</v>
      </c>
      <c r="DB64" s="33">
        <f t="shared" si="33"/>
        <v>0</v>
      </c>
      <c r="DC64" s="47"/>
      <c r="DD64" s="47">
        <v>0</v>
      </c>
      <c r="DE64" s="33">
        <f t="shared" si="34"/>
        <v>0</v>
      </c>
      <c r="DF64" s="47"/>
      <c r="DG64" s="47"/>
      <c r="DH64" s="12">
        <f t="shared" si="65"/>
        <v>30422.5</v>
      </c>
      <c r="DI64" s="33">
        <f t="shared" si="35"/>
        <v>2535.2083333333335</v>
      </c>
      <c r="DJ64" s="12">
        <f t="shared" si="36"/>
        <v>0</v>
      </c>
      <c r="DK64" s="42">
        <v>0</v>
      </c>
      <c r="DL64" s="33">
        <f t="shared" si="37"/>
        <v>0</v>
      </c>
      <c r="DM64" s="47">
        <v>0</v>
      </c>
      <c r="DN64" s="47">
        <v>0</v>
      </c>
      <c r="DO64" s="33">
        <f t="shared" si="38"/>
        <v>0</v>
      </c>
      <c r="DP64" s="47"/>
      <c r="DQ64" s="42">
        <v>0</v>
      </c>
      <c r="DR64" s="33">
        <f t="shared" si="39"/>
        <v>0</v>
      </c>
      <c r="DS64" s="47">
        <v>0</v>
      </c>
      <c r="DT64" s="47">
        <v>0</v>
      </c>
      <c r="DU64" s="33">
        <f t="shared" si="40"/>
        <v>0</v>
      </c>
      <c r="DV64" s="47"/>
      <c r="DW64" s="42">
        <v>0</v>
      </c>
      <c r="DX64" s="33">
        <f t="shared" si="41"/>
        <v>0</v>
      </c>
      <c r="DY64" s="47">
        <v>0</v>
      </c>
      <c r="DZ64" s="47">
        <v>1521.5</v>
      </c>
      <c r="EA64" s="33">
        <f t="shared" si="42"/>
        <v>126.79166666666667</v>
      </c>
      <c r="EB64" s="47"/>
      <c r="EC64" s="47"/>
      <c r="ED64" s="12">
        <f t="shared" si="66"/>
        <v>1521.5</v>
      </c>
      <c r="EE64" s="33">
        <f t="shared" si="43"/>
        <v>126.79166666666667</v>
      </c>
      <c r="EF64" s="12"/>
      <c r="EI64" s="14"/>
      <c r="EK64" s="14"/>
      <c r="EL64" s="14"/>
      <c r="EN64" s="14"/>
    </row>
    <row r="65" spans="1:144" s="15" customFormat="1" ht="20.25" customHeight="1">
      <c r="A65" s="21">
        <v>56</v>
      </c>
      <c r="B65" s="74" t="s">
        <v>111</v>
      </c>
      <c r="C65" s="38">
        <v>2453.5</v>
      </c>
      <c r="D65" s="38"/>
      <c r="E65" s="42">
        <v>0</v>
      </c>
      <c r="F65" s="25">
        <f t="shared" si="67"/>
        <v>17877.099999999999</v>
      </c>
      <c r="G65" s="33">
        <f t="shared" si="45"/>
        <v>1489.7583333333332</v>
      </c>
      <c r="H65" s="12">
        <f t="shared" si="68"/>
        <v>0</v>
      </c>
      <c r="I65" s="12">
        <f t="shared" si="46"/>
        <v>0</v>
      </c>
      <c r="J65" s="12">
        <f t="shared" si="47"/>
        <v>0</v>
      </c>
      <c r="K65" s="12">
        <f t="shared" si="2"/>
        <v>4798.2</v>
      </c>
      <c r="L65" s="33">
        <f t="shared" si="3"/>
        <v>399.84999999999997</v>
      </c>
      <c r="M65" s="12">
        <f t="shared" si="48"/>
        <v>0</v>
      </c>
      <c r="N65" s="12">
        <f t="shared" si="49"/>
        <v>0</v>
      </c>
      <c r="O65" s="12">
        <f t="shared" si="50"/>
        <v>0</v>
      </c>
      <c r="P65" s="12">
        <f t="shared" si="4"/>
        <v>3270.2</v>
      </c>
      <c r="Q65" s="33">
        <f t="shared" si="5"/>
        <v>272.51666666666665</v>
      </c>
      <c r="R65" s="12">
        <f t="shared" si="6"/>
        <v>0</v>
      </c>
      <c r="S65" s="12">
        <f t="shared" si="51"/>
        <v>0</v>
      </c>
      <c r="T65" s="11">
        <f t="shared" si="52"/>
        <v>0</v>
      </c>
      <c r="U65" s="47">
        <v>20.2</v>
      </c>
      <c r="V65" s="33">
        <f t="shared" si="7"/>
        <v>1.6833333333333333</v>
      </c>
      <c r="W65" s="47"/>
      <c r="X65" s="12">
        <f t="shared" si="53"/>
        <v>0</v>
      </c>
      <c r="Y65" s="11">
        <f t="shared" si="54"/>
        <v>0</v>
      </c>
      <c r="Z65" s="47">
        <v>720</v>
      </c>
      <c r="AA65" s="33">
        <f t="shared" si="8"/>
        <v>60</v>
      </c>
      <c r="AB65" s="47"/>
      <c r="AC65" s="12">
        <f t="shared" si="55"/>
        <v>0</v>
      </c>
      <c r="AD65" s="11">
        <f t="shared" si="56"/>
        <v>0</v>
      </c>
      <c r="AE65" s="47">
        <v>3250</v>
      </c>
      <c r="AF65" s="33">
        <f t="shared" si="9"/>
        <v>270.83333333333331</v>
      </c>
      <c r="AG65" s="47"/>
      <c r="AH65" s="12">
        <f t="shared" si="57"/>
        <v>0</v>
      </c>
      <c r="AI65" s="11">
        <f t="shared" si="58"/>
        <v>0</v>
      </c>
      <c r="AJ65" s="47">
        <v>65</v>
      </c>
      <c r="AK65" s="33">
        <f t="shared" si="10"/>
        <v>5.416666666666667</v>
      </c>
      <c r="AL65" s="47"/>
      <c r="AM65" s="12">
        <f t="shared" si="59"/>
        <v>0</v>
      </c>
      <c r="AN65" s="11">
        <f t="shared" si="60"/>
        <v>0</v>
      </c>
      <c r="AO65" s="47"/>
      <c r="AP65" s="33">
        <f t="shared" si="11"/>
        <v>0</v>
      </c>
      <c r="AQ65" s="47"/>
      <c r="AR65" s="12" t="e">
        <f t="shared" si="61"/>
        <v>#DIV/0!</v>
      </c>
      <c r="AS65" s="11" t="e">
        <f t="shared" si="62"/>
        <v>#DIV/0!</v>
      </c>
      <c r="AT65" s="38">
        <v>0</v>
      </c>
      <c r="AU65" s="33">
        <f t="shared" si="12"/>
        <v>0</v>
      </c>
      <c r="AV65" s="47">
        <v>0</v>
      </c>
      <c r="AW65" s="38">
        <v>0</v>
      </c>
      <c r="AX65" s="33">
        <f t="shared" si="13"/>
        <v>0</v>
      </c>
      <c r="AY65" s="47"/>
      <c r="AZ65" s="48">
        <v>13078.9</v>
      </c>
      <c r="BA65" s="33">
        <f t="shared" si="14"/>
        <v>1089.9083333333333</v>
      </c>
      <c r="BB65" s="47"/>
      <c r="BC65" s="38">
        <v>0</v>
      </c>
      <c r="BD65" s="33">
        <f t="shared" si="15"/>
        <v>0</v>
      </c>
      <c r="BE65" s="13"/>
      <c r="BF65" s="42">
        <v>0</v>
      </c>
      <c r="BG65" s="33">
        <f t="shared" si="16"/>
        <v>0</v>
      </c>
      <c r="BH65" s="47"/>
      <c r="BI65" s="38">
        <v>0</v>
      </c>
      <c r="BJ65" s="33">
        <f t="shared" si="17"/>
        <v>0</v>
      </c>
      <c r="BK65" s="47">
        <v>0</v>
      </c>
      <c r="BL65" s="38">
        <v>0</v>
      </c>
      <c r="BM65" s="33">
        <f t="shared" si="18"/>
        <v>0</v>
      </c>
      <c r="BN65" s="47">
        <v>0</v>
      </c>
      <c r="BO65" s="12">
        <f t="shared" si="19"/>
        <v>353</v>
      </c>
      <c r="BP65" s="33">
        <f t="shared" si="20"/>
        <v>29.416666666666668</v>
      </c>
      <c r="BQ65" s="12">
        <f t="shared" si="21"/>
        <v>0</v>
      </c>
      <c r="BR65" s="12">
        <f t="shared" si="63"/>
        <v>0</v>
      </c>
      <c r="BS65" s="11">
        <f t="shared" si="64"/>
        <v>0</v>
      </c>
      <c r="BT65" s="47">
        <v>353</v>
      </c>
      <c r="BU65" s="33">
        <f t="shared" si="22"/>
        <v>29.416666666666668</v>
      </c>
      <c r="BV65" s="47"/>
      <c r="BW65" s="47">
        <v>0</v>
      </c>
      <c r="BX65" s="33">
        <f t="shared" si="23"/>
        <v>0</v>
      </c>
      <c r="BY65" s="47"/>
      <c r="BZ65" s="42">
        <v>0</v>
      </c>
      <c r="CA65" s="33">
        <f t="shared" si="24"/>
        <v>0</v>
      </c>
      <c r="CB65" s="47"/>
      <c r="CC65" s="47">
        <v>0</v>
      </c>
      <c r="CD65" s="33">
        <f t="shared" si="25"/>
        <v>0</v>
      </c>
      <c r="CE65" s="47"/>
      <c r="CF65" s="11"/>
      <c r="CG65" s="33">
        <f t="shared" si="26"/>
        <v>0</v>
      </c>
      <c r="CH65" s="47">
        <v>0</v>
      </c>
      <c r="CI65" s="42">
        <v>0</v>
      </c>
      <c r="CJ65" s="33">
        <f t="shared" si="27"/>
        <v>0</v>
      </c>
      <c r="CK65" s="47"/>
      <c r="CL65" s="38">
        <v>0</v>
      </c>
      <c r="CM65" s="33">
        <f t="shared" si="28"/>
        <v>0</v>
      </c>
      <c r="CN65" s="47"/>
      <c r="CO65" s="47">
        <v>390</v>
      </c>
      <c r="CP65" s="33">
        <f t="shared" si="29"/>
        <v>32.5</v>
      </c>
      <c r="CQ65" s="47"/>
      <c r="CR65" s="47">
        <v>270</v>
      </c>
      <c r="CS65" s="33">
        <f t="shared" si="30"/>
        <v>22.5</v>
      </c>
      <c r="CT65" s="47"/>
      <c r="CU65" s="38">
        <v>0</v>
      </c>
      <c r="CV65" s="33">
        <f t="shared" si="31"/>
        <v>0</v>
      </c>
      <c r="CW65" s="47"/>
      <c r="CX65" s="42">
        <v>0</v>
      </c>
      <c r="CY65" s="33">
        <f t="shared" si="32"/>
        <v>0</v>
      </c>
      <c r="CZ65" s="47"/>
      <c r="DA65" s="42">
        <v>0</v>
      </c>
      <c r="DB65" s="33">
        <f t="shared" si="33"/>
        <v>0</v>
      </c>
      <c r="DC65" s="47"/>
      <c r="DD65" s="47">
        <v>0</v>
      </c>
      <c r="DE65" s="33">
        <f t="shared" si="34"/>
        <v>0</v>
      </c>
      <c r="DF65" s="47"/>
      <c r="DG65" s="47"/>
      <c r="DH65" s="12">
        <f t="shared" si="65"/>
        <v>17877.099999999999</v>
      </c>
      <c r="DI65" s="33">
        <f t="shared" si="35"/>
        <v>1489.7583333333332</v>
      </c>
      <c r="DJ65" s="12">
        <f t="shared" si="36"/>
        <v>0</v>
      </c>
      <c r="DK65" s="42">
        <v>0</v>
      </c>
      <c r="DL65" s="33">
        <f t="shared" si="37"/>
        <v>0</v>
      </c>
      <c r="DM65" s="47">
        <v>0</v>
      </c>
      <c r="DN65" s="47">
        <v>0</v>
      </c>
      <c r="DO65" s="33">
        <f t="shared" si="38"/>
        <v>0</v>
      </c>
      <c r="DP65" s="47"/>
      <c r="DQ65" s="42">
        <v>0</v>
      </c>
      <c r="DR65" s="33">
        <f t="shared" si="39"/>
        <v>0</v>
      </c>
      <c r="DS65" s="47">
        <v>0</v>
      </c>
      <c r="DT65" s="47">
        <v>0</v>
      </c>
      <c r="DU65" s="33">
        <f t="shared" si="40"/>
        <v>0</v>
      </c>
      <c r="DV65" s="47"/>
      <c r="DW65" s="42">
        <v>0</v>
      </c>
      <c r="DX65" s="33">
        <f t="shared" si="41"/>
        <v>0</v>
      </c>
      <c r="DY65" s="47">
        <v>0</v>
      </c>
      <c r="DZ65" s="47">
        <v>900</v>
      </c>
      <c r="EA65" s="33">
        <f t="shared" si="42"/>
        <v>75</v>
      </c>
      <c r="EB65" s="47"/>
      <c r="EC65" s="47"/>
      <c r="ED65" s="12">
        <f t="shared" si="66"/>
        <v>900</v>
      </c>
      <c r="EE65" s="33">
        <f t="shared" si="43"/>
        <v>75</v>
      </c>
      <c r="EF65" s="12"/>
      <c r="EI65" s="14"/>
      <c r="EK65" s="14"/>
      <c r="EL65" s="14"/>
      <c r="EN65" s="14"/>
    </row>
    <row r="66" spans="1:144" s="15" customFormat="1" ht="20.25" customHeight="1">
      <c r="A66" s="21">
        <v>57</v>
      </c>
      <c r="B66" s="82" t="s">
        <v>112</v>
      </c>
      <c r="C66" s="38">
        <v>796.6</v>
      </c>
      <c r="D66" s="38"/>
      <c r="E66" s="42">
        <v>0</v>
      </c>
      <c r="F66" s="25">
        <f t="shared" si="67"/>
        <v>5886.4</v>
      </c>
      <c r="G66" s="33">
        <f t="shared" si="45"/>
        <v>490.5333333333333</v>
      </c>
      <c r="H66" s="12">
        <f t="shared" si="68"/>
        <v>0</v>
      </c>
      <c r="I66" s="12">
        <f t="shared" si="46"/>
        <v>0</v>
      </c>
      <c r="J66" s="12">
        <f t="shared" si="47"/>
        <v>0</v>
      </c>
      <c r="K66" s="12">
        <f t="shared" si="2"/>
        <v>2386.4</v>
      </c>
      <c r="L66" s="33">
        <f t="shared" si="3"/>
        <v>198.86666666666667</v>
      </c>
      <c r="M66" s="12">
        <f t="shared" si="48"/>
        <v>0</v>
      </c>
      <c r="N66" s="12">
        <f t="shared" si="49"/>
        <v>0</v>
      </c>
      <c r="O66" s="12">
        <f t="shared" si="50"/>
        <v>0</v>
      </c>
      <c r="P66" s="12">
        <f t="shared" si="4"/>
        <v>184.4</v>
      </c>
      <c r="Q66" s="33">
        <f t="shared" si="5"/>
        <v>15.366666666666667</v>
      </c>
      <c r="R66" s="12">
        <f t="shared" si="6"/>
        <v>0</v>
      </c>
      <c r="S66" s="12">
        <f t="shared" si="51"/>
        <v>0</v>
      </c>
      <c r="T66" s="11">
        <f t="shared" si="52"/>
        <v>0</v>
      </c>
      <c r="U66" s="47">
        <v>0</v>
      </c>
      <c r="V66" s="33">
        <f t="shared" si="7"/>
        <v>0</v>
      </c>
      <c r="W66" s="47"/>
      <c r="X66" s="12" t="e">
        <f t="shared" si="53"/>
        <v>#DIV/0!</v>
      </c>
      <c r="Y66" s="11" t="e">
        <f t="shared" si="54"/>
        <v>#DIV/0!</v>
      </c>
      <c r="Z66" s="47">
        <v>1802</v>
      </c>
      <c r="AA66" s="33">
        <f t="shared" si="8"/>
        <v>150.16666666666666</v>
      </c>
      <c r="AB66" s="47"/>
      <c r="AC66" s="12">
        <f t="shared" si="55"/>
        <v>0</v>
      </c>
      <c r="AD66" s="11">
        <f t="shared" si="56"/>
        <v>0</v>
      </c>
      <c r="AE66" s="47">
        <v>184.4</v>
      </c>
      <c r="AF66" s="33">
        <f t="shared" si="9"/>
        <v>15.366666666666667</v>
      </c>
      <c r="AG66" s="47"/>
      <c r="AH66" s="12">
        <f t="shared" si="57"/>
        <v>0</v>
      </c>
      <c r="AI66" s="11">
        <f t="shared" si="58"/>
        <v>0</v>
      </c>
      <c r="AJ66" s="47">
        <v>0</v>
      </c>
      <c r="AK66" s="33">
        <f t="shared" si="10"/>
        <v>0</v>
      </c>
      <c r="AL66" s="47"/>
      <c r="AM66" s="12" t="e">
        <f t="shared" si="59"/>
        <v>#DIV/0!</v>
      </c>
      <c r="AN66" s="11" t="e">
        <f t="shared" si="60"/>
        <v>#DIV/0!</v>
      </c>
      <c r="AO66" s="47"/>
      <c r="AP66" s="33">
        <f t="shared" si="11"/>
        <v>0</v>
      </c>
      <c r="AQ66" s="47"/>
      <c r="AR66" s="12" t="e">
        <f t="shared" si="61"/>
        <v>#DIV/0!</v>
      </c>
      <c r="AS66" s="11" t="e">
        <f t="shared" si="62"/>
        <v>#DIV/0!</v>
      </c>
      <c r="AT66" s="38">
        <v>0</v>
      </c>
      <c r="AU66" s="33">
        <f t="shared" si="12"/>
        <v>0</v>
      </c>
      <c r="AV66" s="47">
        <v>0</v>
      </c>
      <c r="AW66" s="38">
        <v>0</v>
      </c>
      <c r="AX66" s="33">
        <f t="shared" si="13"/>
        <v>0</v>
      </c>
      <c r="AY66" s="47"/>
      <c r="AZ66" s="48">
        <v>3500</v>
      </c>
      <c r="BA66" s="33">
        <f t="shared" si="14"/>
        <v>291.66666666666669</v>
      </c>
      <c r="BB66" s="47"/>
      <c r="BC66" s="38">
        <v>0</v>
      </c>
      <c r="BD66" s="33">
        <f t="shared" si="15"/>
        <v>0</v>
      </c>
      <c r="BE66" s="13"/>
      <c r="BF66" s="42">
        <v>0</v>
      </c>
      <c r="BG66" s="33">
        <f t="shared" si="16"/>
        <v>0</v>
      </c>
      <c r="BH66" s="47"/>
      <c r="BI66" s="38">
        <v>0</v>
      </c>
      <c r="BJ66" s="33">
        <f t="shared" si="17"/>
        <v>0</v>
      </c>
      <c r="BK66" s="47">
        <v>0</v>
      </c>
      <c r="BL66" s="38">
        <v>0</v>
      </c>
      <c r="BM66" s="33">
        <f t="shared" si="18"/>
        <v>0</v>
      </c>
      <c r="BN66" s="47">
        <v>0</v>
      </c>
      <c r="BO66" s="12">
        <f t="shared" si="19"/>
        <v>400</v>
      </c>
      <c r="BP66" s="33">
        <f t="shared" si="20"/>
        <v>33.333333333333336</v>
      </c>
      <c r="BQ66" s="12">
        <f t="shared" si="21"/>
        <v>0</v>
      </c>
      <c r="BR66" s="12">
        <f t="shared" si="63"/>
        <v>0</v>
      </c>
      <c r="BS66" s="11">
        <f t="shared" si="64"/>
        <v>0</v>
      </c>
      <c r="BT66" s="47">
        <v>400</v>
      </c>
      <c r="BU66" s="33">
        <f t="shared" si="22"/>
        <v>33.333333333333336</v>
      </c>
      <c r="BV66" s="47"/>
      <c r="BW66" s="47">
        <v>0</v>
      </c>
      <c r="BX66" s="33">
        <f t="shared" si="23"/>
        <v>0</v>
      </c>
      <c r="BY66" s="47"/>
      <c r="BZ66" s="42">
        <v>0</v>
      </c>
      <c r="CA66" s="33">
        <f t="shared" si="24"/>
        <v>0</v>
      </c>
      <c r="CB66" s="47"/>
      <c r="CC66" s="47">
        <v>0</v>
      </c>
      <c r="CD66" s="33">
        <f t="shared" si="25"/>
        <v>0</v>
      </c>
      <c r="CE66" s="47"/>
      <c r="CF66" s="11"/>
      <c r="CG66" s="33">
        <f t="shared" si="26"/>
        <v>0</v>
      </c>
      <c r="CH66" s="47">
        <v>0</v>
      </c>
      <c r="CI66" s="42">
        <v>0</v>
      </c>
      <c r="CJ66" s="33">
        <f t="shared" si="27"/>
        <v>0</v>
      </c>
      <c r="CK66" s="47"/>
      <c r="CL66" s="38">
        <v>0</v>
      </c>
      <c r="CM66" s="33">
        <f t="shared" si="28"/>
        <v>0</v>
      </c>
      <c r="CN66" s="47"/>
      <c r="CO66" s="47">
        <v>0</v>
      </c>
      <c r="CP66" s="33">
        <f t="shared" si="29"/>
        <v>0</v>
      </c>
      <c r="CQ66" s="47"/>
      <c r="CR66" s="47">
        <v>0</v>
      </c>
      <c r="CS66" s="33">
        <f t="shared" si="30"/>
        <v>0</v>
      </c>
      <c r="CT66" s="47"/>
      <c r="CU66" s="38">
        <v>0</v>
      </c>
      <c r="CV66" s="33">
        <f t="shared" si="31"/>
        <v>0</v>
      </c>
      <c r="CW66" s="47"/>
      <c r="CX66" s="42">
        <v>0</v>
      </c>
      <c r="CY66" s="33">
        <f t="shared" si="32"/>
        <v>0</v>
      </c>
      <c r="CZ66" s="47"/>
      <c r="DA66" s="42">
        <v>0</v>
      </c>
      <c r="DB66" s="33">
        <f t="shared" si="33"/>
        <v>0</v>
      </c>
      <c r="DC66" s="47"/>
      <c r="DD66" s="47">
        <v>0</v>
      </c>
      <c r="DE66" s="33">
        <f t="shared" si="34"/>
        <v>0</v>
      </c>
      <c r="DF66" s="47"/>
      <c r="DG66" s="47"/>
      <c r="DH66" s="12">
        <f t="shared" si="65"/>
        <v>5886.4</v>
      </c>
      <c r="DI66" s="33">
        <f t="shared" si="35"/>
        <v>490.5333333333333</v>
      </c>
      <c r="DJ66" s="12">
        <f t="shared" si="36"/>
        <v>0</v>
      </c>
      <c r="DK66" s="42">
        <v>0</v>
      </c>
      <c r="DL66" s="33">
        <f t="shared" si="37"/>
        <v>0</v>
      </c>
      <c r="DM66" s="47">
        <v>0</v>
      </c>
      <c r="DN66" s="47">
        <v>0</v>
      </c>
      <c r="DO66" s="33">
        <f t="shared" si="38"/>
        <v>0</v>
      </c>
      <c r="DP66" s="47"/>
      <c r="DQ66" s="42">
        <v>0</v>
      </c>
      <c r="DR66" s="33">
        <f t="shared" si="39"/>
        <v>0</v>
      </c>
      <c r="DS66" s="47">
        <v>0</v>
      </c>
      <c r="DT66" s="47">
        <v>0</v>
      </c>
      <c r="DU66" s="33">
        <f t="shared" si="40"/>
        <v>0</v>
      </c>
      <c r="DV66" s="47"/>
      <c r="DW66" s="42">
        <v>0</v>
      </c>
      <c r="DX66" s="33">
        <f t="shared" si="41"/>
        <v>0</v>
      </c>
      <c r="DY66" s="47">
        <v>0</v>
      </c>
      <c r="DZ66" s="47">
        <v>294.39999999999998</v>
      </c>
      <c r="EA66" s="33">
        <f t="shared" si="42"/>
        <v>24.533333333333331</v>
      </c>
      <c r="EB66" s="47"/>
      <c r="EC66" s="47"/>
      <c r="ED66" s="12">
        <f t="shared" si="66"/>
        <v>294.39999999999998</v>
      </c>
      <c r="EE66" s="33">
        <f t="shared" si="43"/>
        <v>24.533333333333331</v>
      </c>
      <c r="EF66" s="12"/>
      <c r="EI66" s="14"/>
      <c r="EK66" s="14"/>
      <c r="EL66" s="14"/>
      <c r="EN66" s="14"/>
    </row>
    <row r="67" spans="1:144" s="15" customFormat="1" ht="20.25" customHeight="1">
      <c r="A67" s="21">
        <v>58</v>
      </c>
      <c r="B67" s="71" t="s">
        <v>113</v>
      </c>
      <c r="C67" s="38">
        <v>290.3</v>
      </c>
      <c r="D67" s="38"/>
      <c r="E67" s="42">
        <v>0</v>
      </c>
      <c r="F67" s="25">
        <f t="shared" si="67"/>
        <v>10198.1</v>
      </c>
      <c r="G67" s="33">
        <f t="shared" si="45"/>
        <v>849.8416666666667</v>
      </c>
      <c r="H67" s="12">
        <f t="shared" si="68"/>
        <v>0</v>
      </c>
      <c r="I67" s="12">
        <f t="shared" si="46"/>
        <v>0</v>
      </c>
      <c r="J67" s="12">
        <f t="shared" si="47"/>
        <v>0</v>
      </c>
      <c r="K67" s="12">
        <f t="shared" si="2"/>
        <v>2935.5</v>
      </c>
      <c r="L67" s="33">
        <f t="shared" si="3"/>
        <v>244.625</v>
      </c>
      <c r="M67" s="12">
        <f t="shared" si="48"/>
        <v>0</v>
      </c>
      <c r="N67" s="12">
        <f t="shared" si="49"/>
        <v>0</v>
      </c>
      <c r="O67" s="12">
        <f t="shared" si="50"/>
        <v>0</v>
      </c>
      <c r="P67" s="12">
        <f t="shared" si="4"/>
        <v>1141.8</v>
      </c>
      <c r="Q67" s="33">
        <f t="shared" si="5"/>
        <v>95.149999999999991</v>
      </c>
      <c r="R67" s="12">
        <f t="shared" si="6"/>
        <v>0</v>
      </c>
      <c r="S67" s="12">
        <f t="shared" si="51"/>
        <v>0</v>
      </c>
      <c r="T67" s="11">
        <f t="shared" si="52"/>
        <v>0</v>
      </c>
      <c r="U67" s="47">
        <v>0</v>
      </c>
      <c r="V67" s="33">
        <f t="shared" si="7"/>
        <v>0</v>
      </c>
      <c r="W67" s="47"/>
      <c r="X67" s="12" t="e">
        <f t="shared" si="53"/>
        <v>#DIV/0!</v>
      </c>
      <c r="Y67" s="11" t="e">
        <f t="shared" si="54"/>
        <v>#DIV/0!</v>
      </c>
      <c r="Z67" s="47">
        <v>1423.7</v>
      </c>
      <c r="AA67" s="33">
        <f t="shared" si="8"/>
        <v>118.64166666666667</v>
      </c>
      <c r="AB67" s="47"/>
      <c r="AC67" s="12">
        <f t="shared" si="55"/>
        <v>0</v>
      </c>
      <c r="AD67" s="11">
        <f t="shared" si="56"/>
        <v>0</v>
      </c>
      <c r="AE67" s="47">
        <v>1141.8</v>
      </c>
      <c r="AF67" s="33">
        <f t="shared" si="9"/>
        <v>95.149999999999991</v>
      </c>
      <c r="AG67" s="47"/>
      <c r="AH67" s="12">
        <f t="shared" si="57"/>
        <v>0</v>
      </c>
      <c r="AI67" s="11">
        <f t="shared" si="58"/>
        <v>0</v>
      </c>
      <c r="AJ67" s="47">
        <v>20</v>
      </c>
      <c r="AK67" s="33">
        <f t="shared" si="10"/>
        <v>1.6666666666666667</v>
      </c>
      <c r="AL67" s="47"/>
      <c r="AM67" s="12">
        <f t="shared" si="59"/>
        <v>0</v>
      </c>
      <c r="AN67" s="11">
        <f t="shared" si="60"/>
        <v>0</v>
      </c>
      <c r="AO67" s="47"/>
      <c r="AP67" s="33">
        <f t="shared" si="11"/>
        <v>0</v>
      </c>
      <c r="AQ67" s="47"/>
      <c r="AR67" s="12" t="e">
        <f t="shared" si="61"/>
        <v>#DIV/0!</v>
      </c>
      <c r="AS67" s="11" t="e">
        <f t="shared" si="62"/>
        <v>#DIV/0!</v>
      </c>
      <c r="AT67" s="38">
        <v>0</v>
      </c>
      <c r="AU67" s="33">
        <f t="shared" si="12"/>
        <v>0</v>
      </c>
      <c r="AV67" s="47">
        <v>0</v>
      </c>
      <c r="AW67" s="38">
        <v>0</v>
      </c>
      <c r="AX67" s="33">
        <f t="shared" si="13"/>
        <v>0</v>
      </c>
      <c r="AY67" s="47"/>
      <c r="AZ67" s="48">
        <v>7262.6</v>
      </c>
      <c r="BA67" s="33">
        <f t="shared" si="14"/>
        <v>605.2166666666667</v>
      </c>
      <c r="BB67" s="47"/>
      <c r="BC67" s="38">
        <v>0</v>
      </c>
      <c r="BD67" s="33">
        <f t="shared" si="15"/>
        <v>0</v>
      </c>
      <c r="BE67" s="13"/>
      <c r="BF67" s="42">
        <v>0</v>
      </c>
      <c r="BG67" s="33">
        <f t="shared" si="16"/>
        <v>0</v>
      </c>
      <c r="BH67" s="47"/>
      <c r="BI67" s="38">
        <v>0</v>
      </c>
      <c r="BJ67" s="33">
        <f t="shared" si="17"/>
        <v>0</v>
      </c>
      <c r="BK67" s="47">
        <v>0</v>
      </c>
      <c r="BL67" s="38">
        <v>0</v>
      </c>
      <c r="BM67" s="33">
        <f t="shared" si="18"/>
        <v>0</v>
      </c>
      <c r="BN67" s="47">
        <v>0</v>
      </c>
      <c r="BO67" s="12">
        <f t="shared" si="19"/>
        <v>350</v>
      </c>
      <c r="BP67" s="33">
        <f t="shared" si="20"/>
        <v>29.166666666666668</v>
      </c>
      <c r="BQ67" s="12">
        <f t="shared" si="21"/>
        <v>0</v>
      </c>
      <c r="BR67" s="12">
        <f t="shared" si="63"/>
        <v>0</v>
      </c>
      <c r="BS67" s="11">
        <f t="shared" si="64"/>
        <v>0</v>
      </c>
      <c r="BT67" s="47">
        <v>350</v>
      </c>
      <c r="BU67" s="33">
        <f t="shared" si="22"/>
        <v>29.166666666666668</v>
      </c>
      <c r="BV67" s="47"/>
      <c r="BW67" s="47">
        <v>0</v>
      </c>
      <c r="BX67" s="33">
        <f t="shared" si="23"/>
        <v>0</v>
      </c>
      <c r="BY67" s="47"/>
      <c r="BZ67" s="42">
        <v>0</v>
      </c>
      <c r="CA67" s="33">
        <f t="shared" si="24"/>
        <v>0</v>
      </c>
      <c r="CB67" s="47"/>
      <c r="CC67" s="47">
        <v>0</v>
      </c>
      <c r="CD67" s="33">
        <f t="shared" si="25"/>
        <v>0</v>
      </c>
      <c r="CE67" s="47"/>
      <c r="CF67" s="11"/>
      <c r="CG67" s="33">
        <f t="shared" si="26"/>
        <v>0</v>
      </c>
      <c r="CH67" s="47">
        <v>0</v>
      </c>
      <c r="CI67" s="42">
        <v>0</v>
      </c>
      <c r="CJ67" s="33">
        <f t="shared" si="27"/>
        <v>0</v>
      </c>
      <c r="CK67" s="47"/>
      <c r="CL67" s="38">
        <v>0</v>
      </c>
      <c r="CM67" s="33">
        <f t="shared" si="28"/>
        <v>0</v>
      </c>
      <c r="CN67" s="47"/>
      <c r="CO67" s="47">
        <v>0</v>
      </c>
      <c r="CP67" s="33">
        <f t="shared" si="29"/>
        <v>0</v>
      </c>
      <c r="CQ67" s="47"/>
      <c r="CR67" s="47">
        <v>0</v>
      </c>
      <c r="CS67" s="33">
        <f t="shared" si="30"/>
        <v>0</v>
      </c>
      <c r="CT67" s="47"/>
      <c r="CU67" s="38">
        <v>0</v>
      </c>
      <c r="CV67" s="33">
        <f t="shared" si="31"/>
        <v>0</v>
      </c>
      <c r="CW67" s="47"/>
      <c r="CX67" s="42">
        <v>0</v>
      </c>
      <c r="CY67" s="33">
        <f t="shared" si="32"/>
        <v>0</v>
      </c>
      <c r="CZ67" s="47"/>
      <c r="DA67" s="42">
        <v>0</v>
      </c>
      <c r="DB67" s="33">
        <f t="shared" si="33"/>
        <v>0</v>
      </c>
      <c r="DC67" s="47"/>
      <c r="DD67" s="47">
        <v>0</v>
      </c>
      <c r="DE67" s="33">
        <f t="shared" si="34"/>
        <v>0</v>
      </c>
      <c r="DF67" s="47"/>
      <c r="DG67" s="47"/>
      <c r="DH67" s="12">
        <f t="shared" si="65"/>
        <v>10198.1</v>
      </c>
      <c r="DI67" s="33">
        <f t="shared" si="35"/>
        <v>849.8416666666667</v>
      </c>
      <c r="DJ67" s="12">
        <f t="shared" si="36"/>
        <v>0</v>
      </c>
      <c r="DK67" s="42">
        <v>0</v>
      </c>
      <c r="DL67" s="33">
        <f t="shared" si="37"/>
        <v>0</v>
      </c>
      <c r="DM67" s="47">
        <v>0</v>
      </c>
      <c r="DN67" s="47">
        <v>0</v>
      </c>
      <c r="DO67" s="33">
        <f t="shared" si="38"/>
        <v>0</v>
      </c>
      <c r="DP67" s="47"/>
      <c r="DQ67" s="42">
        <v>0</v>
      </c>
      <c r="DR67" s="33">
        <f t="shared" si="39"/>
        <v>0</v>
      </c>
      <c r="DS67" s="47">
        <v>0</v>
      </c>
      <c r="DT67" s="47">
        <v>0</v>
      </c>
      <c r="DU67" s="33">
        <f t="shared" si="40"/>
        <v>0</v>
      </c>
      <c r="DV67" s="47"/>
      <c r="DW67" s="42">
        <v>0</v>
      </c>
      <c r="DX67" s="33">
        <f t="shared" si="41"/>
        <v>0</v>
      </c>
      <c r="DY67" s="47">
        <v>0</v>
      </c>
      <c r="DZ67" s="47">
        <v>510</v>
      </c>
      <c r="EA67" s="33">
        <f t="shared" si="42"/>
        <v>42.5</v>
      </c>
      <c r="EB67" s="47"/>
      <c r="EC67" s="47"/>
      <c r="ED67" s="12">
        <f t="shared" si="66"/>
        <v>510</v>
      </c>
      <c r="EE67" s="33">
        <f t="shared" si="43"/>
        <v>42.5</v>
      </c>
      <c r="EF67" s="12"/>
      <c r="EI67" s="14"/>
      <c r="EK67" s="14"/>
      <c r="EL67" s="14"/>
      <c r="EN67" s="14"/>
    </row>
    <row r="68" spans="1:144" s="15" customFormat="1" ht="20.25" customHeight="1">
      <c r="A68" s="21">
        <v>59</v>
      </c>
      <c r="B68" s="70" t="s">
        <v>114</v>
      </c>
      <c r="C68" s="38">
        <v>8839.1</v>
      </c>
      <c r="D68" s="38"/>
      <c r="E68" s="42">
        <v>0</v>
      </c>
      <c r="F68" s="25">
        <f t="shared" si="67"/>
        <v>4991</v>
      </c>
      <c r="G68" s="33">
        <f t="shared" si="45"/>
        <v>415.91666666666669</v>
      </c>
      <c r="H68" s="12">
        <f t="shared" si="68"/>
        <v>0</v>
      </c>
      <c r="I68" s="12">
        <f t="shared" si="46"/>
        <v>0</v>
      </c>
      <c r="J68" s="12">
        <f t="shared" si="47"/>
        <v>0</v>
      </c>
      <c r="K68" s="12">
        <f t="shared" si="2"/>
        <v>939.1</v>
      </c>
      <c r="L68" s="33">
        <f t="shared" si="3"/>
        <v>78.25833333333334</v>
      </c>
      <c r="M68" s="12">
        <f t="shared" si="48"/>
        <v>0</v>
      </c>
      <c r="N68" s="12">
        <f t="shared" si="49"/>
        <v>0</v>
      </c>
      <c r="O68" s="12">
        <f t="shared" si="50"/>
        <v>0</v>
      </c>
      <c r="P68" s="12">
        <f t="shared" si="4"/>
        <v>465</v>
      </c>
      <c r="Q68" s="33">
        <f t="shared" si="5"/>
        <v>38.75</v>
      </c>
      <c r="R68" s="12">
        <f t="shared" si="6"/>
        <v>0</v>
      </c>
      <c r="S68" s="12">
        <f t="shared" si="51"/>
        <v>0</v>
      </c>
      <c r="T68" s="11">
        <f t="shared" si="52"/>
        <v>0</v>
      </c>
      <c r="U68" s="47">
        <v>5.3</v>
      </c>
      <c r="V68" s="33">
        <f t="shared" si="7"/>
        <v>0.44166666666666665</v>
      </c>
      <c r="W68" s="47"/>
      <c r="X68" s="12">
        <f t="shared" si="53"/>
        <v>0</v>
      </c>
      <c r="Y68" s="11">
        <f t="shared" si="54"/>
        <v>0</v>
      </c>
      <c r="Z68" s="47">
        <v>294.10000000000002</v>
      </c>
      <c r="AA68" s="33">
        <f t="shared" si="8"/>
        <v>24.508333333333336</v>
      </c>
      <c r="AB68" s="47"/>
      <c r="AC68" s="12">
        <f t="shared" si="55"/>
        <v>0</v>
      </c>
      <c r="AD68" s="11">
        <f t="shared" si="56"/>
        <v>0</v>
      </c>
      <c r="AE68" s="47">
        <v>459.7</v>
      </c>
      <c r="AF68" s="33">
        <f t="shared" si="9"/>
        <v>38.30833333333333</v>
      </c>
      <c r="AG68" s="47"/>
      <c r="AH68" s="12">
        <f t="shared" si="57"/>
        <v>0</v>
      </c>
      <c r="AI68" s="11">
        <f t="shared" si="58"/>
        <v>0</v>
      </c>
      <c r="AJ68" s="47">
        <v>0</v>
      </c>
      <c r="AK68" s="33">
        <f t="shared" si="10"/>
        <v>0</v>
      </c>
      <c r="AL68" s="47"/>
      <c r="AM68" s="12" t="e">
        <f t="shared" si="59"/>
        <v>#DIV/0!</v>
      </c>
      <c r="AN68" s="11" t="e">
        <f t="shared" si="60"/>
        <v>#DIV/0!</v>
      </c>
      <c r="AO68" s="47"/>
      <c r="AP68" s="33">
        <f t="shared" si="11"/>
        <v>0</v>
      </c>
      <c r="AQ68" s="47"/>
      <c r="AR68" s="12" t="e">
        <f t="shared" si="61"/>
        <v>#DIV/0!</v>
      </c>
      <c r="AS68" s="11" t="e">
        <f t="shared" si="62"/>
        <v>#DIV/0!</v>
      </c>
      <c r="AT68" s="38">
        <v>0</v>
      </c>
      <c r="AU68" s="33">
        <f t="shared" si="12"/>
        <v>0</v>
      </c>
      <c r="AV68" s="47">
        <v>0</v>
      </c>
      <c r="AW68" s="38">
        <v>0</v>
      </c>
      <c r="AX68" s="33">
        <f t="shared" si="13"/>
        <v>0</v>
      </c>
      <c r="AY68" s="47"/>
      <c r="AZ68" s="48">
        <v>4051.9</v>
      </c>
      <c r="BA68" s="33">
        <f t="shared" si="14"/>
        <v>337.65833333333336</v>
      </c>
      <c r="BB68" s="47"/>
      <c r="BC68" s="38">
        <v>0</v>
      </c>
      <c r="BD68" s="33">
        <f t="shared" si="15"/>
        <v>0</v>
      </c>
      <c r="BE68" s="13"/>
      <c r="BF68" s="42">
        <v>0</v>
      </c>
      <c r="BG68" s="33">
        <f t="shared" si="16"/>
        <v>0</v>
      </c>
      <c r="BH68" s="47"/>
      <c r="BI68" s="38">
        <v>0</v>
      </c>
      <c r="BJ68" s="33">
        <f t="shared" si="17"/>
        <v>0</v>
      </c>
      <c r="BK68" s="47">
        <v>0</v>
      </c>
      <c r="BL68" s="38">
        <v>0</v>
      </c>
      <c r="BM68" s="33">
        <f t="shared" si="18"/>
        <v>0</v>
      </c>
      <c r="BN68" s="47">
        <v>0</v>
      </c>
      <c r="BO68" s="12">
        <f t="shared" si="19"/>
        <v>180</v>
      </c>
      <c r="BP68" s="33">
        <f t="shared" si="20"/>
        <v>15</v>
      </c>
      <c r="BQ68" s="12">
        <f t="shared" si="21"/>
        <v>0</v>
      </c>
      <c r="BR68" s="12">
        <f t="shared" si="63"/>
        <v>0</v>
      </c>
      <c r="BS68" s="11">
        <f t="shared" si="64"/>
        <v>0</v>
      </c>
      <c r="BT68" s="47">
        <v>180</v>
      </c>
      <c r="BU68" s="33">
        <f t="shared" si="22"/>
        <v>15</v>
      </c>
      <c r="BV68" s="47"/>
      <c r="BW68" s="47">
        <v>0</v>
      </c>
      <c r="BX68" s="33">
        <f t="shared" si="23"/>
        <v>0</v>
      </c>
      <c r="BY68" s="47"/>
      <c r="BZ68" s="42">
        <v>0</v>
      </c>
      <c r="CA68" s="33">
        <f t="shared" si="24"/>
        <v>0</v>
      </c>
      <c r="CB68" s="47"/>
      <c r="CC68" s="47">
        <v>0</v>
      </c>
      <c r="CD68" s="33">
        <f t="shared" si="25"/>
        <v>0</v>
      </c>
      <c r="CE68" s="47"/>
      <c r="CF68" s="11"/>
      <c r="CG68" s="33">
        <f t="shared" si="26"/>
        <v>0</v>
      </c>
      <c r="CH68" s="47">
        <v>0</v>
      </c>
      <c r="CI68" s="42">
        <v>0</v>
      </c>
      <c r="CJ68" s="33">
        <f t="shared" si="27"/>
        <v>0</v>
      </c>
      <c r="CK68" s="47"/>
      <c r="CL68" s="38">
        <v>0</v>
      </c>
      <c r="CM68" s="33">
        <f t="shared" si="28"/>
        <v>0</v>
      </c>
      <c r="CN68" s="47"/>
      <c r="CO68" s="47">
        <v>0</v>
      </c>
      <c r="CP68" s="33">
        <f t="shared" si="29"/>
        <v>0</v>
      </c>
      <c r="CQ68" s="47"/>
      <c r="CR68" s="47">
        <v>0</v>
      </c>
      <c r="CS68" s="33">
        <f t="shared" si="30"/>
        <v>0</v>
      </c>
      <c r="CT68" s="47"/>
      <c r="CU68" s="38">
        <v>0</v>
      </c>
      <c r="CV68" s="33">
        <f t="shared" si="31"/>
        <v>0</v>
      </c>
      <c r="CW68" s="47"/>
      <c r="CX68" s="42">
        <v>0</v>
      </c>
      <c r="CY68" s="33">
        <f t="shared" si="32"/>
        <v>0</v>
      </c>
      <c r="CZ68" s="47"/>
      <c r="DA68" s="42">
        <v>0</v>
      </c>
      <c r="DB68" s="33">
        <f t="shared" si="33"/>
        <v>0</v>
      </c>
      <c r="DC68" s="47"/>
      <c r="DD68" s="47">
        <v>0</v>
      </c>
      <c r="DE68" s="33">
        <f t="shared" si="34"/>
        <v>0</v>
      </c>
      <c r="DF68" s="47"/>
      <c r="DG68" s="47"/>
      <c r="DH68" s="12">
        <f t="shared" si="65"/>
        <v>4991</v>
      </c>
      <c r="DI68" s="33">
        <f t="shared" si="35"/>
        <v>415.91666666666669</v>
      </c>
      <c r="DJ68" s="12">
        <f t="shared" si="36"/>
        <v>0</v>
      </c>
      <c r="DK68" s="42">
        <v>0</v>
      </c>
      <c r="DL68" s="33">
        <f t="shared" si="37"/>
        <v>0</v>
      </c>
      <c r="DM68" s="47">
        <v>0</v>
      </c>
      <c r="DN68" s="47">
        <v>0</v>
      </c>
      <c r="DO68" s="33">
        <f t="shared" si="38"/>
        <v>0</v>
      </c>
      <c r="DP68" s="47"/>
      <c r="DQ68" s="42">
        <v>0</v>
      </c>
      <c r="DR68" s="33">
        <f t="shared" si="39"/>
        <v>0</v>
      </c>
      <c r="DS68" s="47">
        <v>0</v>
      </c>
      <c r="DT68" s="47">
        <v>0</v>
      </c>
      <c r="DU68" s="33">
        <f t="shared" si="40"/>
        <v>0</v>
      </c>
      <c r="DV68" s="47"/>
      <c r="DW68" s="42">
        <v>0</v>
      </c>
      <c r="DX68" s="33">
        <f t="shared" si="41"/>
        <v>0</v>
      </c>
      <c r="DY68" s="47">
        <v>0</v>
      </c>
      <c r="DZ68" s="47">
        <v>0</v>
      </c>
      <c r="EA68" s="33">
        <f t="shared" si="42"/>
        <v>0</v>
      </c>
      <c r="EB68" s="47"/>
      <c r="EC68" s="47"/>
      <c r="ED68" s="12">
        <f t="shared" si="66"/>
        <v>0</v>
      </c>
      <c r="EE68" s="33">
        <f t="shared" si="43"/>
        <v>0</v>
      </c>
      <c r="EF68" s="12"/>
      <c r="EI68" s="14"/>
      <c r="EK68" s="14"/>
      <c r="EL68" s="14"/>
      <c r="EN68" s="14"/>
    </row>
    <row r="69" spans="1:144" s="15" customFormat="1" ht="20.25" customHeight="1">
      <c r="A69" s="21">
        <v>60</v>
      </c>
      <c r="B69" s="45" t="s">
        <v>115</v>
      </c>
      <c r="C69" s="38">
        <v>23218.5</v>
      </c>
      <c r="D69" s="38"/>
      <c r="E69" s="42">
        <v>1000</v>
      </c>
      <c r="F69" s="25">
        <f t="shared" si="67"/>
        <v>70659</v>
      </c>
      <c r="G69" s="33">
        <f t="shared" si="45"/>
        <v>5888.25</v>
      </c>
      <c r="H69" s="12">
        <f t="shared" si="68"/>
        <v>0</v>
      </c>
      <c r="I69" s="12">
        <f t="shared" si="46"/>
        <v>0</v>
      </c>
      <c r="J69" s="12">
        <f t="shared" si="47"/>
        <v>0</v>
      </c>
      <c r="K69" s="12">
        <f t="shared" si="2"/>
        <v>44193.599999999999</v>
      </c>
      <c r="L69" s="33">
        <f t="shared" si="3"/>
        <v>3682.7999999999997</v>
      </c>
      <c r="M69" s="12">
        <f t="shared" si="48"/>
        <v>0</v>
      </c>
      <c r="N69" s="12">
        <f t="shared" si="49"/>
        <v>0</v>
      </c>
      <c r="O69" s="12">
        <f t="shared" si="50"/>
        <v>0</v>
      </c>
      <c r="P69" s="12">
        <f t="shared" si="4"/>
        <v>9377.2999999999993</v>
      </c>
      <c r="Q69" s="33">
        <f t="shared" si="5"/>
        <v>781.44166666666661</v>
      </c>
      <c r="R69" s="12">
        <f t="shared" si="6"/>
        <v>0</v>
      </c>
      <c r="S69" s="12">
        <f t="shared" si="51"/>
        <v>0</v>
      </c>
      <c r="T69" s="11">
        <f t="shared" si="52"/>
        <v>0</v>
      </c>
      <c r="U69" s="47">
        <v>200</v>
      </c>
      <c r="V69" s="33">
        <f t="shared" si="7"/>
        <v>16.666666666666668</v>
      </c>
      <c r="W69" s="47"/>
      <c r="X69" s="12">
        <f t="shared" si="53"/>
        <v>0</v>
      </c>
      <c r="Y69" s="11">
        <f t="shared" si="54"/>
        <v>0</v>
      </c>
      <c r="Z69" s="47">
        <v>5350.3</v>
      </c>
      <c r="AA69" s="33">
        <f t="shared" si="8"/>
        <v>445.85833333333335</v>
      </c>
      <c r="AB69" s="47"/>
      <c r="AC69" s="12">
        <f t="shared" si="55"/>
        <v>0</v>
      </c>
      <c r="AD69" s="11">
        <f t="shared" si="56"/>
        <v>0</v>
      </c>
      <c r="AE69" s="47">
        <v>9177.2999999999993</v>
      </c>
      <c r="AF69" s="33">
        <f t="shared" si="9"/>
        <v>764.77499999999998</v>
      </c>
      <c r="AG69" s="47"/>
      <c r="AH69" s="12">
        <f t="shared" si="57"/>
        <v>0</v>
      </c>
      <c r="AI69" s="11">
        <f t="shared" si="58"/>
        <v>0</v>
      </c>
      <c r="AJ69" s="47">
        <v>882</v>
      </c>
      <c r="AK69" s="33">
        <f t="shared" si="10"/>
        <v>73.5</v>
      </c>
      <c r="AL69" s="47"/>
      <c r="AM69" s="12">
        <f t="shared" si="59"/>
        <v>0</v>
      </c>
      <c r="AN69" s="11">
        <f t="shared" si="60"/>
        <v>0</v>
      </c>
      <c r="AO69" s="47"/>
      <c r="AP69" s="33">
        <f t="shared" si="11"/>
        <v>0</v>
      </c>
      <c r="AQ69" s="47"/>
      <c r="AR69" s="12" t="e">
        <f t="shared" si="61"/>
        <v>#DIV/0!</v>
      </c>
      <c r="AS69" s="11" t="e">
        <f t="shared" si="62"/>
        <v>#DIV/0!</v>
      </c>
      <c r="AT69" s="38">
        <v>0</v>
      </c>
      <c r="AU69" s="33">
        <f t="shared" si="12"/>
        <v>0</v>
      </c>
      <c r="AV69" s="47">
        <v>0</v>
      </c>
      <c r="AW69" s="38">
        <v>0</v>
      </c>
      <c r="AX69" s="33">
        <f t="shared" si="13"/>
        <v>0</v>
      </c>
      <c r="AY69" s="47"/>
      <c r="AZ69" s="48">
        <v>52344.6</v>
      </c>
      <c r="BA69" s="33">
        <f t="shared" si="14"/>
        <v>4362.05</v>
      </c>
      <c r="BB69" s="47"/>
      <c r="BC69" s="38">
        <v>0</v>
      </c>
      <c r="BD69" s="33">
        <f t="shared" si="15"/>
        <v>0</v>
      </c>
      <c r="BE69" s="13"/>
      <c r="BF69" s="42">
        <v>0</v>
      </c>
      <c r="BG69" s="33">
        <f t="shared" si="16"/>
        <v>0</v>
      </c>
      <c r="BH69" s="47"/>
      <c r="BI69" s="38">
        <v>0</v>
      </c>
      <c r="BJ69" s="33">
        <f t="shared" si="17"/>
        <v>0</v>
      </c>
      <c r="BK69" s="47">
        <v>0</v>
      </c>
      <c r="BL69" s="38">
        <v>0</v>
      </c>
      <c r="BM69" s="33">
        <f t="shared" si="18"/>
        <v>0</v>
      </c>
      <c r="BN69" s="47">
        <v>0</v>
      </c>
      <c r="BO69" s="12">
        <f t="shared" si="19"/>
        <v>17004</v>
      </c>
      <c r="BP69" s="33">
        <f t="shared" si="20"/>
        <v>1417</v>
      </c>
      <c r="BQ69" s="12">
        <f t="shared" si="21"/>
        <v>0</v>
      </c>
      <c r="BR69" s="12">
        <f t="shared" si="63"/>
        <v>0</v>
      </c>
      <c r="BS69" s="11">
        <f t="shared" si="64"/>
        <v>0</v>
      </c>
      <c r="BT69" s="47">
        <v>15604</v>
      </c>
      <c r="BU69" s="33">
        <f t="shared" si="22"/>
        <v>1300.3333333333333</v>
      </c>
      <c r="BV69" s="47"/>
      <c r="BW69" s="47">
        <v>0</v>
      </c>
      <c r="BX69" s="33">
        <f t="shared" si="23"/>
        <v>0</v>
      </c>
      <c r="BY69" s="47"/>
      <c r="BZ69" s="42">
        <v>0</v>
      </c>
      <c r="CA69" s="33">
        <f t="shared" si="24"/>
        <v>0</v>
      </c>
      <c r="CB69" s="47"/>
      <c r="CC69" s="47">
        <v>1400</v>
      </c>
      <c r="CD69" s="33">
        <f t="shared" si="25"/>
        <v>116.66666666666667</v>
      </c>
      <c r="CE69" s="47"/>
      <c r="CF69" s="11"/>
      <c r="CG69" s="33">
        <f t="shared" si="26"/>
        <v>0</v>
      </c>
      <c r="CH69" s="47">
        <v>0</v>
      </c>
      <c r="CI69" s="42">
        <v>0</v>
      </c>
      <c r="CJ69" s="33">
        <f t="shared" si="27"/>
        <v>0</v>
      </c>
      <c r="CK69" s="47"/>
      <c r="CL69" s="38">
        <v>0</v>
      </c>
      <c r="CM69" s="33">
        <f t="shared" si="28"/>
        <v>0</v>
      </c>
      <c r="CN69" s="47"/>
      <c r="CO69" s="47">
        <v>5580</v>
      </c>
      <c r="CP69" s="33">
        <f t="shared" si="29"/>
        <v>465</v>
      </c>
      <c r="CQ69" s="47"/>
      <c r="CR69" s="47">
        <v>3600</v>
      </c>
      <c r="CS69" s="33">
        <f t="shared" si="30"/>
        <v>300</v>
      </c>
      <c r="CT69" s="47"/>
      <c r="CU69" s="38">
        <v>0</v>
      </c>
      <c r="CV69" s="33">
        <f t="shared" si="31"/>
        <v>0</v>
      </c>
      <c r="CW69" s="47"/>
      <c r="CX69" s="42">
        <v>0</v>
      </c>
      <c r="CY69" s="33">
        <f t="shared" si="32"/>
        <v>0</v>
      </c>
      <c r="CZ69" s="47"/>
      <c r="DA69" s="42">
        <v>0</v>
      </c>
      <c r="DB69" s="33">
        <f t="shared" si="33"/>
        <v>0</v>
      </c>
      <c r="DC69" s="47"/>
      <c r="DD69" s="47">
        <v>6000</v>
      </c>
      <c r="DE69" s="33">
        <f t="shared" si="34"/>
        <v>500</v>
      </c>
      <c r="DF69" s="47"/>
      <c r="DG69" s="47"/>
      <c r="DH69" s="12">
        <v>80615</v>
      </c>
      <c r="DI69" s="33">
        <f t="shared" si="35"/>
        <v>6717.916666666667</v>
      </c>
      <c r="DJ69" s="12">
        <f t="shared" si="36"/>
        <v>0</v>
      </c>
      <c r="DK69" s="42">
        <v>0</v>
      </c>
      <c r="DL69" s="33">
        <f t="shared" si="37"/>
        <v>0</v>
      </c>
      <c r="DM69" s="47">
        <v>0</v>
      </c>
      <c r="DN69" s="47">
        <v>5273.1</v>
      </c>
      <c r="DO69" s="33">
        <f t="shared" si="38"/>
        <v>439.42500000000001</v>
      </c>
      <c r="DP69" s="47"/>
      <c r="DQ69" s="42">
        <v>0</v>
      </c>
      <c r="DR69" s="33">
        <f t="shared" si="39"/>
        <v>0</v>
      </c>
      <c r="DS69" s="47">
        <v>0</v>
      </c>
      <c r="DT69" s="47">
        <v>0</v>
      </c>
      <c r="DU69" s="33">
        <f t="shared" si="40"/>
        <v>0</v>
      </c>
      <c r="DV69" s="47"/>
      <c r="DW69" s="42">
        <v>0</v>
      </c>
      <c r="DX69" s="33">
        <f t="shared" si="41"/>
        <v>0</v>
      </c>
      <c r="DY69" s="47">
        <v>0</v>
      </c>
      <c r="DZ69" s="47">
        <v>17531</v>
      </c>
      <c r="EA69" s="33">
        <f t="shared" si="42"/>
        <v>1460.9166666666667</v>
      </c>
      <c r="EB69" s="47"/>
      <c r="EC69" s="47"/>
      <c r="ED69" s="12">
        <v>7575</v>
      </c>
      <c r="EE69" s="33">
        <f t="shared" si="43"/>
        <v>631.25</v>
      </c>
      <c r="EF69" s="12"/>
      <c r="EI69" s="14"/>
      <c r="EK69" s="14"/>
      <c r="EL69" s="14"/>
      <c r="EN69" s="14"/>
    </row>
    <row r="70" spans="1:144" s="15" customFormat="1" ht="20.25" customHeight="1">
      <c r="A70" s="21">
        <v>61</v>
      </c>
      <c r="B70" s="70" t="s">
        <v>116</v>
      </c>
      <c r="C70" s="38">
        <v>996.3</v>
      </c>
      <c r="D70" s="38"/>
      <c r="E70" s="42">
        <v>0</v>
      </c>
      <c r="F70" s="25">
        <f t="shared" si="67"/>
        <v>14015.3</v>
      </c>
      <c r="G70" s="33">
        <f t="shared" si="45"/>
        <v>1167.9416666666666</v>
      </c>
      <c r="H70" s="12">
        <f t="shared" si="68"/>
        <v>0</v>
      </c>
      <c r="I70" s="12">
        <f t="shared" si="46"/>
        <v>0</v>
      </c>
      <c r="J70" s="12">
        <f t="shared" si="47"/>
        <v>0</v>
      </c>
      <c r="K70" s="12">
        <f t="shared" si="2"/>
        <v>4593.7</v>
      </c>
      <c r="L70" s="33">
        <f t="shared" si="3"/>
        <v>382.80833333333334</v>
      </c>
      <c r="M70" s="12">
        <f t="shared" si="48"/>
        <v>0</v>
      </c>
      <c r="N70" s="12">
        <f t="shared" si="49"/>
        <v>0</v>
      </c>
      <c r="O70" s="12">
        <f t="shared" si="50"/>
        <v>0</v>
      </c>
      <c r="P70" s="12">
        <f t="shared" si="4"/>
        <v>1532.7</v>
      </c>
      <c r="Q70" s="33">
        <f t="shared" si="5"/>
        <v>127.72500000000001</v>
      </c>
      <c r="R70" s="12">
        <f t="shared" si="6"/>
        <v>0</v>
      </c>
      <c r="S70" s="12">
        <f t="shared" si="51"/>
        <v>0</v>
      </c>
      <c r="T70" s="11">
        <f t="shared" si="52"/>
        <v>0</v>
      </c>
      <c r="U70" s="47">
        <v>16.2</v>
      </c>
      <c r="V70" s="33">
        <f t="shared" si="7"/>
        <v>1.3499999999999999</v>
      </c>
      <c r="W70" s="47"/>
      <c r="X70" s="12">
        <f t="shared" si="53"/>
        <v>0</v>
      </c>
      <c r="Y70" s="11">
        <f t="shared" si="54"/>
        <v>0</v>
      </c>
      <c r="Z70" s="47">
        <v>2250</v>
      </c>
      <c r="AA70" s="33">
        <f t="shared" si="8"/>
        <v>187.5</v>
      </c>
      <c r="AB70" s="47"/>
      <c r="AC70" s="12">
        <f t="shared" si="55"/>
        <v>0</v>
      </c>
      <c r="AD70" s="11">
        <f t="shared" si="56"/>
        <v>0</v>
      </c>
      <c r="AE70" s="47">
        <v>1516.5</v>
      </c>
      <c r="AF70" s="33">
        <f t="shared" si="9"/>
        <v>126.375</v>
      </c>
      <c r="AG70" s="47"/>
      <c r="AH70" s="12">
        <f t="shared" si="57"/>
        <v>0</v>
      </c>
      <c r="AI70" s="11">
        <f t="shared" si="58"/>
        <v>0</v>
      </c>
      <c r="AJ70" s="47">
        <v>20</v>
      </c>
      <c r="AK70" s="33">
        <f t="shared" si="10"/>
        <v>1.6666666666666667</v>
      </c>
      <c r="AL70" s="47"/>
      <c r="AM70" s="12">
        <f t="shared" si="59"/>
        <v>0</v>
      </c>
      <c r="AN70" s="11">
        <f t="shared" si="60"/>
        <v>0</v>
      </c>
      <c r="AO70" s="47"/>
      <c r="AP70" s="33">
        <f t="shared" si="11"/>
        <v>0</v>
      </c>
      <c r="AQ70" s="47"/>
      <c r="AR70" s="12" t="e">
        <f t="shared" si="61"/>
        <v>#DIV/0!</v>
      </c>
      <c r="AS70" s="11" t="e">
        <f t="shared" si="62"/>
        <v>#DIV/0!</v>
      </c>
      <c r="AT70" s="38">
        <v>0</v>
      </c>
      <c r="AU70" s="33">
        <f t="shared" si="12"/>
        <v>0</v>
      </c>
      <c r="AV70" s="47">
        <v>0</v>
      </c>
      <c r="AW70" s="38">
        <v>0</v>
      </c>
      <c r="AX70" s="33">
        <f t="shared" si="13"/>
        <v>0</v>
      </c>
      <c r="AY70" s="47"/>
      <c r="AZ70" s="48">
        <v>9421.6</v>
      </c>
      <c r="BA70" s="33">
        <f t="shared" si="14"/>
        <v>785.13333333333333</v>
      </c>
      <c r="BB70" s="47"/>
      <c r="BC70" s="38">
        <v>0</v>
      </c>
      <c r="BD70" s="33">
        <f t="shared" si="15"/>
        <v>0</v>
      </c>
      <c r="BE70" s="13"/>
      <c r="BF70" s="42">
        <v>0</v>
      </c>
      <c r="BG70" s="33">
        <f t="shared" si="16"/>
        <v>0</v>
      </c>
      <c r="BH70" s="47"/>
      <c r="BI70" s="38">
        <v>0</v>
      </c>
      <c r="BJ70" s="33">
        <f t="shared" si="17"/>
        <v>0</v>
      </c>
      <c r="BK70" s="47">
        <v>0</v>
      </c>
      <c r="BL70" s="38">
        <v>0</v>
      </c>
      <c r="BM70" s="33">
        <f t="shared" si="18"/>
        <v>0</v>
      </c>
      <c r="BN70" s="47">
        <v>0</v>
      </c>
      <c r="BO70" s="12">
        <f t="shared" si="19"/>
        <v>791</v>
      </c>
      <c r="BP70" s="33">
        <f t="shared" si="20"/>
        <v>65.916666666666671</v>
      </c>
      <c r="BQ70" s="12">
        <f t="shared" si="21"/>
        <v>0</v>
      </c>
      <c r="BR70" s="12">
        <f t="shared" si="63"/>
        <v>0</v>
      </c>
      <c r="BS70" s="11">
        <f t="shared" si="64"/>
        <v>0</v>
      </c>
      <c r="BT70" s="47">
        <v>791</v>
      </c>
      <c r="BU70" s="33">
        <f t="shared" si="22"/>
        <v>65.916666666666671</v>
      </c>
      <c r="BV70" s="47"/>
      <c r="BW70" s="47">
        <v>0</v>
      </c>
      <c r="BX70" s="33">
        <f t="shared" si="23"/>
        <v>0</v>
      </c>
      <c r="BY70" s="47"/>
      <c r="BZ70" s="42">
        <v>0</v>
      </c>
      <c r="CA70" s="33">
        <f t="shared" si="24"/>
        <v>0</v>
      </c>
      <c r="CB70" s="47"/>
      <c r="CC70" s="47">
        <v>0</v>
      </c>
      <c r="CD70" s="33">
        <f t="shared" si="25"/>
        <v>0</v>
      </c>
      <c r="CE70" s="47"/>
      <c r="CF70" s="11"/>
      <c r="CG70" s="33">
        <f t="shared" si="26"/>
        <v>0</v>
      </c>
      <c r="CH70" s="47">
        <v>0</v>
      </c>
      <c r="CI70" s="42">
        <v>0</v>
      </c>
      <c r="CJ70" s="33">
        <f t="shared" si="27"/>
        <v>0</v>
      </c>
      <c r="CK70" s="47"/>
      <c r="CL70" s="38">
        <v>0</v>
      </c>
      <c r="CM70" s="33">
        <f t="shared" si="28"/>
        <v>0</v>
      </c>
      <c r="CN70" s="47"/>
      <c r="CO70" s="47">
        <v>0</v>
      </c>
      <c r="CP70" s="33">
        <f t="shared" si="29"/>
        <v>0</v>
      </c>
      <c r="CQ70" s="47"/>
      <c r="CR70" s="47">
        <v>0</v>
      </c>
      <c r="CS70" s="33">
        <f t="shared" si="30"/>
        <v>0</v>
      </c>
      <c r="CT70" s="47"/>
      <c r="CU70" s="38">
        <v>0</v>
      </c>
      <c r="CV70" s="33">
        <f t="shared" si="31"/>
        <v>0</v>
      </c>
      <c r="CW70" s="47"/>
      <c r="CX70" s="42">
        <v>0</v>
      </c>
      <c r="CY70" s="33">
        <f t="shared" si="32"/>
        <v>0</v>
      </c>
      <c r="CZ70" s="47"/>
      <c r="DA70" s="42">
        <v>0</v>
      </c>
      <c r="DB70" s="33">
        <f t="shared" si="33"/>
        <v>0</v>
      </c>
      <c r="DC70" s="47"/>
      <c r="DD70" s="47">
        <v>0</v>
      </c>
      <c r="DE70" s="33">
        <f t="shared" si="34"/>
        <v>0</v>
      </c>
      <c r="DF70" s="47"/>
      <c r="DG70" s="47"/>
      <c r="DH70" s="20">
        <f t="shared" si="65"/>
        <v>14015.3</v>
      </c>
      <c r="DI70" s="33">
        <f t="shared" si="35"/>
        <v>1167.9416666666666</v>
      </c>
      <c r="DJ70" s="12">
        <f t="shared" si="36"/>
        <v>0</v>
      </c>
      <c r="DK70" s="42">
        <v>0</v>
      </c>
      <c r="DL70" s="33">
        <f t="shared" si="37"/>
        <v>0</v>
      </c>
      <c r="DM70" s="47">
        <v>0</v>
      </c>
      <c r="DN70" s="47">
        <v>0</v>
      </c>
      <c r="DO70" s="33">
        <f t="shared" si="38"/>
        <v>0</v>
      </c>
      <c r="DP70" s="47"/>
      <c r="DQ70" s="42">
        <v>0</v>
      </c>
      <c r="DR70" s="33">
        <f t="shared" si="39"/>
        <v>0</v>
      </c>
      <c r="DS70" s="47">
        <v>0</v>
      </c>
      <c r="DT70" s="47">
        <v>0</v>
      </c>
      <c r="DU70" s="33">
        <f t="shared" si="40"/>
        <v>0</v>
      </c>
      <c r="DV70" s="47"/>
      <c r="DW70" s="42">
        <v>0</v>
      </c>
      <c r="DX70" s="33">
        <f t="shared" si="41"/>
        <v>0</v>
      </c>
      <c r="DY70" s="47">
        <v>0</v>
      </c>
      <c r="DZ70" s="47">
        <v>800</v>
      </c>
      <c r="EA70" s="33">
        <f t="shared" si="42"/>
        <v>66.666666666666671</v>
      </c>
      <c r="EB70" s="47"/>
      <c r="EC70" s="47"/>
      <c r="ED70" s="12">
        <f t="shared" si="66"/>
        <v>800</v>
      </c>
      <c r="EE70" s="33">
        <f t="shared" si="43"/>
        <v>66.666666666666671</v>
      </c>
      <c r="EF70" s="12"/>
      <c r="EI70" s="14"/>
      <c r="EK70" s="14"/>
      <c r="EL70" s="14"/>
      <c r="EN70" s="14"/>
    </row>
    <row r="71" spans="1:144" s="15" customFormat="1" ht="20.25" customHeight="1">
      <c r="A71" s="21">
        <v>62</v>
      </c>
      <c r="B71" s="70" t="s">
        <v>117</v>
      </c>
      <c r="C71" s="38">
        <v>960.8</v>
      </c>
      <c r="D71" s="38"/>
      <c r="E71" s="42">
        <v>0</v>
      </c>
      <c r="F71" s="25">
        <f t="shared" si="67"/>
        <v>44904.97</v>
      </c>
      <c r="G71" s="33">
        <f t="shared" si="45"/>
        <v>3742.0808333333334</v>
      </c>
      <c r="H71" s="12">
        <f t="shared" si="68"/>
        <v>0</v>
      </c>
      <c r="I71" s="12">
        <f t="shared" si="46"/>
        <v>0</v>
      </c>
      <c r="J71" s="12">
        <f t="shared" si="47"/>
        <v>0</v>
      </c>
      <c r="K71" s="12">
        <f t="shared" si="2"/>
        <v>10942.5</v>
      </c>
      <c r="L71" s="33">
        <f t="shared" si="3"/>
        <v>911.875</v>
      </c>
      <c r="M71" s="12">
        <f t="shared" si="48"/>
        <v>0</v>
      </c>
      <c r="N71" s="12">
        <f t="shared" si="49"/>
        <v>0</v>
      </c>
      <c r="O71" s="12">
        <f t="shared" si="50"/>
        <v>0</v>
      </c>
      <c r="P71" s="12">
        <f t="shared" si="4"/>
        <v>5810.5999999999995</v>
      </c>
      <c r="Q71" s="33">
        <f t="shared" si="5"/>
        <v>484.21666666666664</v>
      </c>
      <c r="R71" s="12">
        <f t="shared" si="6"/>
        <v>0</v>
      </c>
      <c r="S71" s="12">
        <f t="shared" si="51"/>
        <v>0</v>
      </c>
      <c r="T71" s="11">
        <f t="shared" si="52"/>
        <v>0</v>
      </c>
      <c r="U71" s="47">
        <v>64.900000000000006</v>
      </c>
      <c r="V71" s="33">
        <f t="shared" si="7"/>
        <v>5.4083333333333341</v>
      </c>
      <c r="W71" s="47"/>
      <c r="X71" s="12">
        <f t="shared" si="53"/>
        <v>0</v>
      </c>
      <c r="Y71" s="11">
        <f t="shared" si="54"/>
        <v>0</v>
      </c>
      <c r="Z71" s="47">
        <v>1951.9</v>
      </c>
      <c r="AA71" s="33">
        <f t="shared" si="8"/>
        <v>162.65833333333333</v>
      </c>
      <c r="AB71" s="47"/>
      <c r="AC71" s="12">
        <f t="shared" si="55"/>
        <v>0</v>
      </c>
      <c r="AD71" s="11">
        <f t="shared" si="56"/>
        <v>0</v>
      </c>
      <c r="AE71" s="47">
        <v>5745.7</v>
      </c>
      <c r="AF71" s="33">
        <f t="shared" si="9"/>
        <v>478.80833333333334</v>
      </c>
      <c r="AG71" s="47"/>
      <c r="AH71" s="12">
        <f t="shared" si="57"/>
        <v>0</v>
      </c>
      <c r="AI71" s="11">
        <f t="shared" si="58"/>
        <v>0</v>
      </c>
      <c r="AJ71" s="47">
        <v>250</v>
      </c>
      <c r="AK71" s="33">
        <f t="shared" si="10"/>
        <v>20.833333333333332</v>
      </c>
      <c r="AL71" s="47"/>
      <c r="AM71" s="12">
        <f t="shared" si="59"/>
        <v>0</v>
      </c>
      <c r="AN71" s="11">
        <f t="shared" si="60"/>
        <v>0</v>
      </c>
      <c r="AO71" s="47"/>
      <c r="AP71" s="33">
        <f t="shared" si="11"/>
        <v>0</v>
      </c>
      <c r="AQ71" s="47"/>
      <c r="AR71" s="12" t="e">
        <f t="shared" si="61"/>
        <v>#DIV/0!</v>
      </c>
      <c r="AS71" s="11" t="e">
        <f t="shared" si="62"/>
        <v>#DIV/0!</v>
      </c>
      <c r="AT71" s="38">
        <v>0</v>
      </c>
      <c r="AU71" s="33">
        <f t="shared" si="12"/>
        <v>0</v>
      </c>
      <c r="AV71" s="47">
        <v>0</v>
      </c>
      <c r="AW71" s="38">
        <v>0</v>
      </c>
      <c r="AX71" s="33">
        <f t="shared" si="13"/>
        <v>0</v>
      </c>
      <c r="AY71" s="47"/>
      <c r="AZ71" s="48">
        <v>33962.47</v>
      </c>
      <c r="BA71" s="33">
        <f t="shared" si="14"/>
        <v>2830.2058333333334</v>
      </c>
      <c r="BB71" s="47"/>
      <c r="BC71" s="38">
        <v>0</v>
      </c>
      <c r="BD71" s="33">
        <f t="shared" si="15"/>
        <v>0</v>
      </c>
      <c r="BE71" s="13"/>
      <c r="BF71" s="42">
        <v>0</v>
      </c>
      <c r="BG71" s="33">
        <f t="shared" si="16"/>
        <v>0</v>
      </c>
      <c r="BH71" s="47"/>
      <c r="BI71" s="38">
        <v>0</v>
      </c>
      <c r="BJ71" s="33">
        <f t="shared" si="17"/>
        <v>0</v>
      </c>
      <c r="BK71" s="47">
        <v>0</v>
      </c>
      <c r="BL71" s="38">
        <v>0</v>
      </c>
      <c r="BM71" s="33">
        <f t="shared" si="18"/>
        <v>0</v>
      </c>
      <c r="BN71" s="47">
        <v>0</v>
      </c>
      <c r="BO71" s="12">
        <f t="shared" si="19"/>
        <v>1030</v>
      </c>
      <c r="BP71" s="33">
        <f t="shared" si="20"/>
        <v>85.833333333333329</v>
      </c>
      <c r="BQ71" s="12">
        <f t="shared" si="21"/>
        <v>0</v>
      </c>
      <c r="BR71" s="12">
        <f t="shared" si="63"/>
        <v>0</v>
      </c>
      <c r="BS71" s="11">
        <f t="shared" si="64"/>
        <v>0</v>
      </c>
      <c r="BT71" s="47">
        <v>1030</v>
      </c>
      <c r="BU71" s="33">
        <f t="shared" si="22"/>
        <v>85.833333333333329</v>
      </c>
      <c r="BV71" s="47"/>
      <c r="BW71" s="47">
        <v>0</v>
      </c>
      <c r="BX71" s="33">
        <f t="shared" si="23"/>
        <v>0</v>
      </c>
      <c r="BY71" s="47"/>
      <c r="BZ71" s="42">
        <v>0</v>
      </c>
      <c r="CA71" s="33">
        <f t="shared" si="24"/>
        <v>0</v>
      </c>
      <c r="CB71" s="47"/>
      <c r="CC71" s="47">
        <v>0</v>
      </c>
      <c r="CD71" s="33">
        <f t="shared" si="25"/>
        <v>0</v>
      </c>
      <c r="CE71" s="47"/>
      <c r="CF71" s="11"/>
      <c r="CG71" s="33">
        <f t="shared" si="26"/>
        <v>0</v>
      </c>
      <c r="CH71" s="47">
        <v>0</v>
      </c>
      <c r="CI71" s="42">
        <v>0</v>
      </c>
      <c r="CJ71" s="33">
        <f t="shared" si="27"/>
        <v>0</v>
      </c>
      <c r="CK71" s="47"/>
      <c r="CL71" s="38">
        <v>0</v>
      </c>
      <c r="CM71" s="33">
        <f t="shared" si="28"/>
        <v>0</v>
      </c>
      <c r="CN71" s="47"/>
      <c r="CO71" s="47">
        <v>1400</v>
      </c>
      <c r="CP71" s="33">
        <f t="shared" si="29"/>
        <v>116.66666666666667</v>
      </c>
      <c r="CQ71" s="47"/>
      <c r="CR71" s="47">
        <v>500</v>
      </c>
      <c r="CS71" s="33">
        <f t="shared" si="30"/>
        <v>41.666666666666664</v>
      </c>
      <c r="CT71" s="47"/>
      <c r="CU71" s="38">
        <v>0</v>
      </c>
      <c r="CV71" s="33">
        <f t="shared" si="31"/>
        <v>0</v>
      </c>
      <c r="CW71" s="47"/>
      <c r="CX71" s="42">
        <v>0</v>
      </c>
      <c r="CY71" s="33">
        <f t="shared" si="32"/>
        <v>0</v>
      </c>
      <c r="CZ71" s="47"/>
      <c r="DA71" s="42">
        <v>0</v>
      </c>
      <c r="DB71" s="33">
        <f t="shared" si="33"/>
        <v>0</v>
      </c>
      <c r="DC71" s="47"/>
      <c r="DD71" s="47">
        <v>500</v>
      </c>
      <c r="DE71" s="33">
        <f t="shared" si="34"/>
        <v>41.666666666666664</v>
      </c>
      <c r="DF71" s="47"/>
      <c r="DG71" s="47"/>
      <c r="DH71" s="12">
        <f t="shared" si="65"/>
        <v>44904.97</v>
      </c>
      <c r="DI71" s="33">
        <f t="shared" si="35"/>
        <v>3742.0808333333334</v>
      </c>
      <c r="DJ71" s="12">
        <f t="shared" si="36"/>
        <v>0</v>
      </c>
      <c r="DK71" s="42">
        <v>0</v>
      </c>
      <c r="DL71" s="33">
        <f t="shared" si="37"/>
        <v>0</v>
      </c>
      <c r="DM71" s="47">
        <v>0</v>
      </c>
      <c r="DN71" s="47">
        <v>0</v>
      </c>
      <c r="DO71" s="33">
        <f t="shared" si="38"/>
        <v>0</v>
      </c>
      <c r="DP71" s="47"/>
      <c r="DQ71" s="42">
        <v>0</v>
      </c>
      <c r="DR71" s="33">
        <f t="shared" si="39"/>
        <v>0</v>
      </c>
      <c r="DS71" s="47">
        <v>0</v>
      </c>
      <c r="DT71" s="47">
        <v>0</v>
      </c>
      <c r="DU71" s="33">
        <f t="shared" si="40"/>
        <v>0</v>
      </c>
      <c r="DV71" s="47"/>
      <c r="DW71" s="42">
        <v>0</v>
      </c>
      <c r="DX71" s="33">
        <f t="shared" si="41"/>
        <v>0</v>
      </c>
      <c r="DY71" s="47">
        <v>0</v>
      </c>
      <c r="DZ71" s="47">
        <v>5580</v>
      </c>
      <c r="EA71" s="33">
        <f t="shared" si="42"/>
        <v>465</v>
      </c>
      <c r="EB71" s="47"/>
      <c r="EC71" s="47"/>
      <c r="ED71" s="12">
        <f t="shared" si="66"/>
        <v>5580</v>
      </c>
      <c r="EE71" s="33">
        <f t="shared" si="43"/>
        <v>465</v>
      </c>
      <c r="EF71" s="12"/>
      <c r="EI71" s="14"/>
      <c r="EK71" s="14"/>
      <c r="EL71" s="14"/>
      <c r="EN71" s="14"/>
    </row>
    <row r="72" spans="1:144" s="15" customFormat="1" ht="20.25" customHeight="1">
      <c r="A72" s="21">
        <v>63</v>
      </c>
      <c r="B72" s="75" t="s">
        <v>118</v>
      </c>
      <c r="C72" s="38">
        <v>19706</v>
      </c>
      <c r="D72" s="38"/>
      <c r="E72" s="42">
        <v>50</v>
      </c>
      <c r="F72" s="25">
        <f t="shared" si="67"/>
        <v>31431.4</v>
      </c>
      <c r="G72" s="33">
        <f t="shared" si="45"/>
        <v>2619.2833333333333</v>
      </c>
      <c r="H72" s="12">
        <f t="shared" si="68"/>
        <v>0</v>
      </c>
      <c r="I72" s="12">
        <f t="shared" si="46"/>
        <v>0</v>
      </c>
      <c r="J72" s="12">
        <f t="shared" si="47"/>
        <v>0</v>
      </c>
      <c r="K72" s="12">
        <f t="shared" si="2"/>
        <v>6340.2</v>
      </c>
      <c r="L72" s="33">
        <f t="shared" si="3"/>
        <v>528.35</v>
      </c>
      <c r="M72" s="12">
        <f t="shared" si="48"/>
        <v>0</v>
      </c>
      <c r="N72" s="12">
        <f t="shared" si="49"/>
        <v>0</v>
      </c>
      <c r="O72" s="12">
        <f t="shared" si="50"/>
        <v>0</v>
      </c>
      <c r="P72" s="12">
        <f t="shared" si="4"/>
        <v>2600.1999999999998</v>
      </c>
      <c r="Q72" s="33">
        <f t="shared" si="5"/>
        <v>216.68333333333331</v>
      </c>
      <c r="R72" s="12">
        <f t="shared" si="6"/>
        <v>0</v>
      </c>
      <c r="S72" s="12">
        <f t="shared" si="51"/>
        <v>0</v>
      </c>
      <c r="T72" s="11">
        <f t="shared" si="52"/>
        <v>0</v>
      </c>
      <c r="U72" s="47">
        <v>0.2</v>
      </c>
      <c r="V72" s="33">
        <f t="shared" si="7"/>
        <v>1.6666666666666666E-2</v>
      </c>
      <c r="W72" s="47"/>
      <c r="X72" s="12">
        <f t="shared" si="53"/>
        <v>0</v>
      </c>
      <c r="Y72" s="11">
        <f t="shared" si="54"/>
        <v>0</v>
      </c>
      <c r="Z72" s="47">
        <v>920</v>
      </c>
      <c r="AA72" s="33">
        <f t="shared" si="8"/>
        <v>76.666666666666671</v>
      </c>
      <c r="AB72" s="47"/>
      <c r="AC72" s="12">
        <f t="shared" si="55"/>
        <v>0</v>
      </c>
      <c r="AD72" s="11">
        <f t="shared" si="56"/>
        <v>0</v>
      </c>
      <c r="AE72" s="47">
        <v>2600</v>
      </c>
      <c r="AF72" s="33">
        <f t="shared" si="9"/>
        <v>216.66666666666666</v>
      </c>
      <c r="AG72" s="47"/>
      <c r="AH72" s="12">
        <f t="shared" si="57"/>
        <v>0</v>
      </c>
      <c r="AI72" s="11">
        <f t="shared" si="58"/>
        <v>0</v>
      </c>
      <c r="AJ72" s="47">
        <v>60</v>
      </c>
      <c r="AK72" s="33">
        <f t="shared" si="10"/>
        <v>5</v>
      </c>
      <c r="AL72" s="47"/>
      <c r="AM72" s="12">
        <f t="shared" si="59"/>
        <v>0</v>
      </c>
      <c r="AN72" s="11">
        <f t="shared" si="60"/>
        <v>0</v>
      </c>
      <c r="AO72" s="47"/>
      <c r="AP72" s="33">
        <f t="shared" si="11"/>
        <v>0</v>
      </c>
      <c r="AQ72" s="47"/>
      <c r="AR72" s="12" t="e">
        <f t="shared" si="61"/>
        <v>#DIV/0!</v>
      </c>
      <c r="AS72" s="11" t="e">
        <f t="shared" si="62"/>
        <v>#DIV/0!</v>
      </c>
      <c r="AT72" s="38">
        <v>0</v>
      </c>
      <c r="AU72" s="33">
        <f t="shared" si="12"/>
        <v>0</v>
      </c>
      <c r="AV72" s="47">
        <v>0</v>
      </c>
      <c r="AW72" s="38">
        <v>0</v>
      </c>
      <c r="AX72" s="33">
        <f t="shared" si="13"/>
        <v>0</v>
      </c>
      <c r="AY72" s="47"/>
      <c r="AZ72" s="48">
        <v>25091.200000000001</v>
      </c>
      <c r="BA72" s="33">
        <f t="shared" si="14"/>
        <v>2090.9333333333334</v>
      </c>
      <c r="BB72" s="47"/>
      <c r="BC72" s="38">
        <v>0</v>
      </c>
      <c r="BD72" s="33">
        <f t="shared" si="15"/>
        <v>0</v>
      </c>
      <c r="BE72" s="13"/>
      <c r="BF72" s="42">
        <v>0</v>
      </c>
      <c r="BG72" s="33">
        <f t="shared" si="16"/>
        <v>0</v>
      </c>
      <c r="BH72" s="47"/>
      <c r="BI72" s="38">
        <v>0</v>
      </c>
      <c r="BJ72" s="33">
        <f t="shared" si="17"/>
        <v>0</v>
      </c>
      <c r="BK72" s="47">
        <v>0</v>
      </c>
      <c r="BL72" s="38">
        <v>0</v>
      </c>
      <c r="BM72" s="33">
        <f t="shared" si="18"/>
        <v>0</v>
      </c>
      <c r="BN72" s="47">
        <v>0</v>
      </c>
      <c r="BO72" s="12">
        <f t="shared" si="19"/>
        <v>1360</v>
      </c>
      <c r="BP72" s="33">
        <f t="shared" si="20"/>
        <v>113.33333333333333</v>
      </c>
      <c r="BQ72" s="12">
        <f t="shared" si="21"/>
        <v>0</v>
      </c>
      <c r="BR72" s="12">
        <f t="shared" si="63"/>
        <v>0</v>
      </c>
      <c r="BS72" s="11">
        <f t="shared" si="64"/>
        <v>0</v>
      </c>
      <c r="BT72" s="47">
        <v>960</v>
      </c>
      <c r="BU72" s="33">
        <f t="shared" si="22"/>
        <v>80</v>
      </c>
      <c r="BV72" s="47"/>
      <c r="BW72" s="47">
        <v>400</v>
      </c>
      <c r="BX72" s="33">
        <f t="shared" si="23"/>
        <v>33.333333333333336</v>
      </c>
      <c r="BY72" s="47"/>
      <c r="BZ72" s="42">
        <v>0</v>
      </c>
      <c r="CA72" s="33">
        <f t="shared" si="24"/>
        <v>0</v>
      </c>
      <c r="CB72" s="47"/>
      <c r="CC72" s="47">
        <v>0</v>
      </c>
      <c r="CD72" s="33">
        <f t="shared" si="25"/>
        <v>0</v>
      </c>
      <c r="CE72" s="47"/>
      <c r="CF72" s="11"/>
      <c r="CG72" s="33">
        <f t="shared" si="26"/>
        <v>0</v>
      </c>
      <c r="CH72" s="47">
        <v>0</v>
      </c>
      <c r="CI72" s="42">
        <v>0</v>
      </c>
      <c r="CJ72" s="33">
        <f t="shared" si="27"/>
        <v>0</v>
      </c>
      <c r="CK72" s="47"/>
      <c r="CL72" s="38">
        <v>0</v>
      </c>
      <c r="CM72" s="33">
        <f t="shared" si="28"/>
        <v>0</v>
      </c>
      <c r="CN72" s="47"/>
      <c r="CO72" s="47">
        <v>1400</v>
      </c>
      <c r="CP72" s="33">
        <f t="shared" si="29"/>
        <v>116.66666666666667</v>
      </c>
      <c r="CQ72" s="47"/>
      <c r="CR72" s="47">
        <v>0</v>
      </c>
      <c r="CS72" s="33">
        <f t="shared" si="30"/>
        <v>0</v>
      </c>
      <c r="CT72" s="47"/>
      <c r="CU72" s="38">
        <v>0</v>
      </c>
      <c r="CV72" s="33">
        <f t="shared" si="31"/>
        <v>0</v>
      </c>
      <c r="CW72" s="47"/>
      <c r="CX72" s="42">
        <v>0</v>
      </c>
      <c r="CY72" s="33">
        <f t="shared" si="32"/>
        <v>0</v>
      </c>
      <c r="CZ72" s="47"/>
      <c r="DA72" s="42">
        <v>0</v>
      </c>
      <c r="DB72" s="33">
        <f t="shared" si="33"/>
        <v>0</v>
      </c>
      <c r="DC72" s="47"/>
      <c r="DD72" s="47">
        <v>0</v>
      </c>
      <c r="DE72" s="33">
        <f t="shared" si="34"/>
        <v>0</v>
      </c>
      <c r="DF72" s="47"/>
      <c r="DG72" s="47"/>
      <c r="DH72" s="12">
        <f t="shared" si="65"/>
        <v>31431.4</v>
      </c>
      <c r="DI72" s="33">
        <f t="shared" si="35"/>
        <v>2619.2833333333333</v>
      </c>
      <c r="DJ72" s="12">
        <f t="shared" si="36"/>
        <v>0</v>
      </c>
      <c r="DK72" s="42">
        <v>0</v>
      </c>
      <c r="DL72" s="33">
        <f t="shared" si="37"/>
        <v>0</v>
      </c>
      <c r="DM72" s="47">
        <v>0</v>
      </c>
      <c r="DN72" s="47">
        <v>0</v>
      </c>
      <c r="DO72" s="33">
        <f t="shared" si="38"/>
        <v>0</v>
      </c>
      <c r="DP72" s="47"/>
      <c r="DQ72" s="42">
        <v>0</v>
      </c>
      <c r="DR72" s="33">
        <f t="shared" si="39"/>
        <v>0</v>
      </c>
      <c r="DS72" s="47">
        <v>0</v>
      </c>
      <c r="DT72" s="47">
        <v>0</v>
      </c>
      <c r="DU72" s="33">
        <f t="shared" si="40"/>
        <v>0</v>
      </c>
      <c r="DV72" s="47"/>
      <c r="DW72" s="42">
        <v>0</v>
      </c>
      <c r="DX72" s="33">
        <f t="shared" si="41"/>
        <v>0</v>
      </c>
      <c r="DY72" s="47">
        <v>0</v>
      </c>
      <c r="DZ72" s="47">
        <v>1800</v>
      </c>
      <c r="EA72" s="33">
        <f t="shared" si="42"/>
        <v>150</v>
      </c>
      <c r="EB72" s="47"/>
      <c r="EC72" s="47"/>
      <c r="ED72" s="12">
        <f t="shared" si="66"/>
        <v>1800</v>
      </c>
      <c r="EE72" s="33">
        <f t="shared" si="43"/>
        <v>150</v>
      </c>
      <c r="EF72" s="12"/>
      <c r="EI72" s="14"/>
      <c r="EK72" s="14"/>
      <c r="EL72" s="14"/>
      <c r="EN72" s="14"/>
    </row>
    <row r="73" spans="1:144" s="15" customFormat="1" ht="20.25" customHeight="1">
      <c r="A73" s="21">
        <v>64</v>
      </c>
      <c r="B73" s="75" t="s">
        <v>119</v>
      </c>
      <c r="C73" s="38">
        <v>3609.8</v>
      </c>
      <c r="D73" s="38"/>
      <c r="E73" s="42">
        <v>0</v>
      </c>
      <c r="F73" s="25">
        <f t="shared" si="67"/>
        <v>15531.08</v>
      </c>
      <c r="G73" s="33">
        <f t="shared" si="45"/>
        <v>1294.2566666666667</v>
      </c>
      <c r="H73" s="12">
        <f t="shared" si="68"/>
        <v>0</v>
      </c>
      <c r="I73" s="12">
        <f t="shared" si="46"/>
        <v>0</v>
      </c>
      <c r="J73" s="12">
        <f t="shared" si="47"/>
        <v>0</v>
      </c>
      <c r="K73" s="12">
        <f t="shared" si="2"/>
        <v>3605.4</v>
      </c>
      <c r="L73" s="33">
        <f t="shared" si="3"/>
        <v>300.45</v>
      </c>
      <c r="M73" s="12">
        <f t="shared" si="48"/>
        <v>0</v>
      </c>
      <c r="N73" s="12">
        <f t="shared" si="49"/>
        <v>0</v>
      </c>
      <c r="O73" s="12">
        <f t="shared" si="50"/>
        <v>0</v>
      </c>
      <c r="P73" s="12">
        <f t="shared" si="4"/>
        <v>1854.9</v>
      </c>
      <c r="Q73" s="33">
        <f t="shared" si="5"/>
        <v>154.57500000000002</v>
      </c>
      <c r="R73" s="12">
        <f t="shared" si="6"/>
        <v>0</v>
      </c>
      <c r="S73" s="12">
        <f t="shared" si="51"/>
        <v>0</v>
      </c>
      <c r="T73" s="11">
        <f t="shared" si="52"/>
        <v>0</v>
      </c>
      <c r="U73" s="47">
        <v>0</v>
      </c>
      <c r="V73" s="33">
        <f t="shared" si="7"/>
        <v>0</v>
      </c>
      <c r="W73" s="47"/>
      <c r="X73" s="12" t="e">
        <f t="shared" si="53"/>
        <v>#DIV/0!</v>
      </c>
      <c r="Y73" s="11" t="e">
        <f t="shared" si="54"/>
        <v>#DIV/0!</v>
      </c>
      <c r="Z73" s="47">
        <v>700.5</v>
      </c>
      <c r="AA73" s="33">
        <f t="shared" si="8"/>
        <v>58.375</v>
      </c>
      <c r="AB73" s="47"/>
      <c r="AC73" s="12">
        <f t="shared" si="55"/>
        <v>0</v>
      </c>
      <c r="AD73" s="11">
        <f t="shared" si="56"/>
        <v>0</v>
      </c>
      <c r="AE73" s="47">
        <v>1854.9</v>
      </c>
      <c r="AF73" s="33">
        <f t="shared" si="9"/>
        <v>154.57500000000002</v>
      </c>
      <c r="AG73" s="47"/>
      <c r="AH73" s="12">
        <f t="shared" si="57"/>
        <v>0</v>
      </c>
      <c r="AI73" s="11">
        <f t="shared" si="58"/>
        <v>0</v>
      </c>
      <c r="AJ73" s="47">
        <v>0</v>
      </c>
      <c r="AK73" s="33">
        <f t="shared" si="10"/>
        <v>0</v>
      </c>
      <c r="AL73" s="47"/>
      <c r="AM73" s="12" t="e">
        <f t="shared" si="59"/>
        <v>#DIV/0!</v>
      </c>
      <c r="AN73" s="11" t="e">
        <f t="shared" si="60"/>
        <v>#DIV/0!</v>
      </c>
      <c r="AO73" s="47"/>
      <c r="AP73" s="33">
        <f t="shared" si="11"/>
        <v>0</v>
      </c>
      <c r="AQ73" s="47"/>
      <c r="AR73" s="12" t="e">
        <f t="shared" si="61"/>
        <v>#DIV/0!</v>
      </c>
      <c r="AS73" s="11" t="e">
        <f t="shared" si="62"/>
        <v>#DIV/0!</v>
      </c>
      <c r="AT73" s="38">
        <v>0</v>
      </c>
      <c r="AU73" s="33">
        <f t="shared" si="12"/>
        <v>0</v>
      </c>
      <c r="AV73" s="47">
        <v>0</v>
      </c>
      <c r="AW73" s="38">
        <v>0</v>
      </c>
      <c r="AX73" s="33">
        <f t="shared" si="13"/>
        <v>0</v>
      </c>
      <c r="AY73" s="47"/>
      <c r="AZ73" s="48">
        <v>11925.68</v>
      </c>
      <c r="BA73" s="33">
        <f t="shared" si="14"/>
        <v>993.80666666666673</v>
      </c>
      <c r="BB73" s="47"/>
      <c r="BC73" s="38">
        <v>0</v>
      </c>
      <c r="BD73" s="33">
        <f t="shared" si="15"/>
        <v>0</v>
      </c>
      <c r="BE73" s="13"/>
      <c r="BF73" s="42">
        <v>0</v>
      </c>
      <c r="BG73" s="33">
        <f t="shared" si="16"/>
        <v>0</v>
      </c>
      <c r="BH73" s="47"/>
      <c r="BI73" s="38">
        <v>0</v>
      </c>
      <c r="BJ73" s="33">
        <f t="shared" si="17"/>
        <v>0</v>
      </c>
      <c r="BK73" s="47">
        <v>0</v>
      </c>
      <c r="BL73" s="38">
        <v>0</v>
      </c>
      <c r="BM73" s="33">
        <f t="shared" si="18"/>
        <v>0</v>
      </c>
      <c r="BN73" s="47">
        <v>0</v>
      </c>
      <c r="BO73" s="12">
        <f t="shared" si="19"/>
        <v>850</v>
      </c>
      <c r="BP73" s="33">
        <f t="shared" si="20"/>
        <v>70.833333333333329</v>
      </c>
      <c r="BQ73" s="12">
        <f t="shared" si="21"/>
        <v>0</v>
      </c>
      <c r="BR73" s="12">
        <f t="shared" si="63"/>
        <v>0</v>
      </c>
      <c r="BS73" s="11">
        <f t="shared" si="64"/>
        <v>0</v>
      </c>
      <c r="BT73" s="47">
        <v>480</v>
      </c>
      <c r="BU73" s="33">
        <f t="shared" si="22"/>
        <v>40</v>
      </c>
      <c r="BV73" s="47"/>
      <c r="BW73" s="47">
        <v>370</v>
      </c>
      <c r="BX73" s="33">
        <f t="shared" si="23"/>
        <v>30.833333333333332</v>
      </c>
      <c r="BY73" s="47"/>
      <c r="BZ73" s="42">
        <v>0</v>
      </c>
      <c r="CA73" s="33">
        <f t="shared" si="24"/>
        <v>0</v>
      </c>
      <c r="CB73" s="47"/>
      <c r="CC73" s="47">
        <v>0</v>
      </c>
      <c r="CD73" s="33">
        <f t="shared" si="25"/>
        <v>0</v>
      </c>
      <c r="CE73" s="47"/>
      <c r="CF73" s="11"/>
      <c r="CG73" s="33">
        <f t="shared" si="26"/>
        <v>0</v>
      </c>
      <c r="CH73" s="47">
        <v>0</v>
      </c>
      <c r="CI73" s="42">
        <v>0</v>
      </c>
      <c r="CJ73" s="33">
        <f t="shared" si="27"/>
        <v>0</v>
      </c>
      <c r="CK73" s="47"/>
      <c r="CL73" s="38">
        <v>0</v>
      </c>
      <c r="CM73" s="33">
        <f t="shared" si="28"/>
        <v>0</v>
      </c>
      <c r="CN73" s="47"/>
      <c r="CO73" s="47">
        <v>0</v>
      </c>
      <c r="CP73" s="33">
        <f t="shared" si="29"/>
        <v>0</v>
      </c>
      <c r="CQ73" s="47"/>
      <c r="CR73" s="47">
        <v>0</v>
      </c>
      <c r="CS73" s="33">
        <f t="shared" si="30"/>
        <v>0</v>
      </c>
      <c r="CT73" s="47"/>
      <c r="CU73" s="38">
        <v>0</v>
      </c>
      <c r="CV73" s="33">
        <f t="shared" si="31"/>
        <v>0</v>
      </c>
      <c r="CW73" s="47"/>
      <c r="CX73" s="42">
        <v>0</v>
      </c>
      <c r="CY73" s="33">
        <f t="shared" si="32"/>
        <v>0</v>
      </c>
      <c r="CZ73" s="47"/>
      <c r="DA73" s="42">
        <v>0</v>
      </c>
      <c r="DB73" s="33">
        <f t="shared" si="33"/>
        <v>0</v>
      </c>
      <c r="DC73" s="47"/>
      <c r="DD73" s="47">
        <v>200</v>
      </c>
      <c r="DE73" s="33">
        <f t="shared" si="34"/>
        <v>16.666666666666668</v>
      </c>
      <c r="DF73" s="47"/>
      <c r="DG73" s="47"/>
      <c r="DH73" s="12">
        <f t="shared" si="65"/>
        <v>15531.08</v>
      </c>
      <c r="DI73" s="33">
        <f t="shared" si="35"/>
        <v>1294.2566666666667</v>
      </c>
      <c r="DJ73" s="12">
        <f t="shared" si="36"/>
        <v>0</v>
      </c>
      <c r="DK73" s="42">
        <v>0</v>
      </c>
      <c r="DL73" s="33">
        <f t="shared" si="37"/>
        <v>0</v>
      </c>
      <c r="DM73" s="47">
        <v>0</v>
      </c>
      <c r="DN73" s="47">
        <v>0</v>
      </c>
      <c r="DO73" s="33">
        <f t="shared" si="38"/>
        <v>0</v>
      </c>
      <c r="DP73" s="47"/>
      <c r="DQ73" s="42">
        <v>0</v>
      </c>
      <c r="DR73" s="33">
        <f t="shared" si="39"/>
        <v>0</v>
      </c>
      <c r="DS73" s="47">
        <v>0</v>
      </c>
      <c r="DT73" s="47">
        <v>0</v>
      </c>
      <c r="DU73" s="33">
        <f t="shared" si="40"/>
        <v>0</v>
      </c>
      <c r="DV73" s="47"/>
      <c r="DW73" s="42">
        <v>0</v>
      </c>
      <c r="DX73" s="33">
        <f t="shared" si="41"/>
        <v>0</v>
      </c>
      <c r="DY73" s="47">
        <v>0</v>
      </c>
      <c r="DZ73" s="47">
        <v>780</v>
      </c>
      <c r="EA73" s="33">
        <f t="shared" si="42"/>
        <v>65</v>
      </c>
      <c r="EB73" s="47"/>
      <c r="EC73" s="47"/>
      <c r="ED73" s="12">
        <f t="shared" si="66"/>
        <v>780</v>
      </c>
      <c r="EE73" s="33">
        <f t="shared" si="43"/>
        <v>65</v>
      </c>
      <c r="EF73" s="12"/>
      <c r="EI73" s="14"/>
      <c r="EK73" s="14"/>
      <c r="EL73" s="14"/>
      <c r="EN73" s="14"/>
    </row>
    <row r="74" spans="1:144" s="15" customFormat="1" ht="20.25" customHeight="1">
      <c r="A74" s="21">
        <v>65</v>
      </c>
      <c r="B74" s="70" t="s">
        <v>120</v>
      </c>
      <c r="C74" s="38">
        <v>2921.7</v>
      </c>
      <c r="D74" s="38"/>
      <c r="E74" s="42">
        <v>0</v>
      </c>
      <c r="F74" s="25">
        <f t="shared" ref="F74:F82" si="69">DH74+ED74-DZ74</f>
        <v>15082.2</v>
      </c>
      <c r="G74" s="33">
        <f t="shared" si="45"/>
        <v>1256.8500000000001</v>
      </c>
      <c r="H74" s="12">
        <f t="shared" ref="H74:H81" si="70">DJ74+EF74-EB74</f>
        <v>0</v>
      </c>
      <c r="I74" s="12">
        <f t="shared" si="46"/>
        <v>0</v>
      </c>
      <c r="J74" s="12">
        <f t="shared" si="47"/>
        <v>0</v>
      </c>
      <c r="K74" s="12">
        <f t="shared" ref="K74:K81" si="71">U74+Z74+AE74+AJ74+AO74+AT74+BL74+BT74+BW74+BZ74+CC74+CF74+CL74+CO74+CU74+CX74+DD74</f>
        <v>2458.6</v>
      </c>
      <c r="L74" s="33">
        <f t="shared" ref="L74:L81" si="72">K74/12*1</f>
        <v>204.88333333333333</v>
      </c>
      <c r="M74" s="12">
        <f t="shared" si="48"/>
        <v>0</v>
      </c>
      <c r="N74" s="12">
        <f t="shared" si="49"/>
        <v>0</v>
      </c>
      <c r="O74" s="12">
        <f t="shared" si="50"/>
        <v>0</v>
      </c>
      <c r="P74" s="20">
        <f t="shared" ref="P74:P81" si="73">U74+AE74</f>
        <v>1363.2</v>
      </c>
      <c r="Q74" s="33">
        <f t="shared" ref="Q74:Q81" si="74">P74/12*1</f>
        <v>113.60000000000001</v>
      </c>
      <c r="R74" s="20">
        <f t="shared" ref="R74:R81" si="75">W74+AG74</f>
        <v>0</v>
      </c>
      <c r="S74" s="12">
        <f t="shared" si="51"/>
        <v>0</v>
      </c>
      <c r="T74" s="11">
        <f t="shared" si="52"/>
        <v>0</v>
      </c>
      <c r="U74" s="47">
        <v>0</v>
      </c>
      <c r="V74" s="33">
        <f t="shared" ref="V74:V81" si="76">U74/12*1</f>
        <v>0</v>
      </c>
      <c r="W74" s="47"/>
      <c r="X74" s="12" t="e">
        <f t="shared" si="53"/>
        <v>#DIV/0!</v>
      </c>
      <c r="Y74" s="11" t="e">
        <f t="shared" si="54"/>
        <v>#DIV/0!</v>
      </c>
      <c r="Z74" s="47">
        <v>783.4</v>
      </c>
      <c r="AA74" s="33">
        <f t="shared" ref="AA74:AA81" si="77">Z74/12*1</f>
        <v>65.283333333333331</v>
      </c>
      <c r="AB74" s="47"/>
      <c r="AC74" s="12">
        <f t="shared" si="55"/>
        <v>0</v>
      </c>
      <c r="AD74" s="11">
        <f t="shared" si="56"/>
        <v>0</v>
      </c>
      <c r="AE74" s="47">
        <v>1363.2</v>
      </c>
      <c r="AF74" s="33">
        <f t="shared" ref="AF74:AF81" si="78">AE74/12*1</f>
        <v>113.60000000000001</v>
      </c>
      <c r="AG74" s="47"/>
      <c r="AH74" s="12">
        <f t="shared" si="57"/>
        <v>0</v>
      </c>
      <c r="AI74" s="11">
        <f t="shared" si="58"/>
        <v>0</v>
      </c>
      <c r="AJ74" s="47">
        <v>12</v>
      </c>
      <c r="AK74" s="33">
        <f t="shared" ref="AK74:AK81" si="79">AJ74/12*1</f>
        <v>1</v>
      </c>
      <c r="AL74" s="47"/>
      <c r="AM74" s="12">
        <f t="shared" si="59"/>
        <v>0</v>
      </c>
      <c r="AN74" s="11">
        <f t="shared" si="60"/>
        <v>0</v>
      </c>
      <c r="AO74" s="47"/>
      <c r="AP74" s="33">
        <f t="shared" ref="AP74:AP81" si="80">AO74/12*1</f>
        <v>0</v>
      </c>
      <c r="AQ74" s="47"/>
      <c r="AR74" s="12" t="e">
        <f t="shared" si="61"/>
        <v>#DIV/0!</v>
      </c>
      <c r="AS74" s="11" t="e">
        <f t="shared" si="62"/>
        <v>#DIV/0!</v>
      </c>
      <c r="AT74" s="38">
        <v>0</v>
      </c>
      <c r="AU74" s="33">
        <f t="shared" ref="AU74:AU81" si="81">AT74/12*1</f>
        <v>0</v>
      </c>
      <c r="AV74" s="47">
        <v>0</v>
      </c>
      <c r="AW74" s="38">
        <v>0</v>
      </c>
      <c r="AX74" s="33">
        <f t="shared" ref="AX74:AX81" si="82">AW74/12*1</f>
        <v>0</v>
      </c>
      <c r="AY74" s="47"/>
      <c r="AZ74" s="48">
        <v>12623.6</v>
      </c>
      <c r="BA74" s="33">
        <f t="shared" ref="BA74:BA81" si="83">AZ74/12*1</f>
        <v>1051.9666666666667</v>
      </c>
      <c r="BB74" s="47"/>
      <c r="BC74" s="38">
        <v>0</v>
      </c>
      <c r="BD74" s="33">
        <f t="shared" ref="BD74:BD81" si="84">BC74/12*1</f>
        <v>0</v>
      </c>
      <c r="BE74" s="23"/>
      <c r="BF74" s="42">
        <v>0</v>
      </c>
      <c r="BG74" s="33">
        <f t="shared" ref="BG74:BG81" si="85">BF74/12*1</f>
        <v>0</v>
      </c>
      <c r="BH74" s="47"/>
      <c r="BI74" s="38">
        <v>0</v>
      </c>
      <c r="BJ74" s="33">
        <f t="shared" ref="BJ74:BJ81" si="86">BI74/12*1</f>
        <v>0</v>
      </c>
      <c r="BK74" s="47">
        <v>0</v>
      </c>
      <c r="BL74" s="38">
        <v>0</v>
      </c>
      <c r="BM74" s="33">
        <f t="shared" ref="BM74:BM81" si="87">BL74/12*1</f>
        <v>0</v>
      </c>
      <c r="BN74" s="47">
        <v>0</v>
      </c>
      <c r="BO74" s="20">
        <f t="shared" ref="BO74:BO81" si="88">BT74+BW74+BZ74+CC74</f>
        <v>300</v>
      </c>
      <c r="BP74" s="33">
        <f t="shared" ref="BP74:BP81" si="89">BO74/12*1</f>
        <v>25</v>
      </c>
      <c r="BQ74" s="20">
        <f t="shared" ref="BQ74:BQ81" si="90">BV74+BY74+CB74+CE74</f>
        <v>0</v>
      </c>
      <c r="BR74" s="12">
        <f t="shared" si="63"/>
        <v>0</v>
      </c>
      <c r="BS74" s="11">
        <f t="shared" si="64"/>
        <v>0</v>
      </c>
      <c r="BT74" s="47">
        <v>240</v>
      </c>
      <c r="BU74" s="33">
        <f t="shared" ref="BU74:BU81" si="91">BT74/12*1</f>
        <v>20</v>
      </c>
      <c r="BV74" s="47"/>
      <c r="BW74" s="47">
        <v>60</v>
      </c>
      <c r="BX74" s="33">
        <f t="shared" ref="BX74:BX81" si="92">BW74/12*1</f>
        <v>5</v>
      </c>
      <c r="BY74" s="47"/>
      <c r="BZ74" s="42">
        <v>0</v>
      </c>
      <c r="CA74" s="33">
        <f t="shared" ref="CA74:CA81" si="93">BZ74/12*1</f>
        <v>0</v>
      </c>
      <c r="CB74" s="47"/>
      <c r="CC74" s="47">
        <v>0</v>
      </c>
      <c r="CD74" s="33">
        <f t="shared" ref="CD74:CD81" si="94">CC74/12*1</f>
        <v>0</v>
      </c>
      <c r="CE74" s="47"/>
      <c r="CF74" s="19"/>
      <c r="CG74" s="33">
        <f t="shared" ref="CG74:CG81" si="95">CF74/12*1</f>
        <v>0</v>
      </c>
      <c r="CH74" s="47">
        <v>0</v>
      </c>
      <c r="CI74" s="42">
        <v>0</v>
      </c>
      <c r="CJ74" s="33">
        <f t="shared" ref="CJ74:CJ81" si="96">CI74/12*1</f>
        <v>0</v>
      </c>
      <c r="CK74" s="47"/>
      <c r="CL74" s="38">
        <v>0</v>
      </c>
      <c r="CM74" s="33">
        <f t="shared" ref="CM74:CM81" si="97">CL74/12*1</f>
        <v>0</v>
      </c>
      <c r="CN74" s="47"/>
      <c r="CO74" s="47">
        <v>0</v>
      </c>
      <c r="CP74" s="33">
        <f t="shared" ref="CP74:CP81" si="98">CO74/12*1</f>
        <v>0</v>
      </c>
      <c r="CQ74" s="47"/>
      <c r="CR74" s="47">
        <v>0</v>
      </c>
      <c r="CS74" s="33">
        <f t="shared" ref="CS74:CS81" si="99">CR74/12*1</f>
        <v>0</v>
      </c>
      <c r="CT74" s="47"/>
      <c r="CU74" s="38">
        <v>0</v>
      </c>
      <c r="CV74" s="33">
        <f t="shared" ref="CV74:CV81" si="100">CU74/12*1</f>
        <v>0</v>
      </c>
      <c r="CW74" s="47"/>
      <c r="CX74" s="42">
        <v>0</v>
      </c>
      <c r="CY74" s="33">
        <f t="shared" ref="CY74:CY81" si="101">CX74/12*1</f>
        <v>0</v>
      </c>
      <c r="CZ74" s="47"/>
      <c r="DA74" s="42">
        <v>0</v>
      </c>
      <c r="DB74" s="33">
        <f t="shared" ref="DB74:DB81" si="102">DA74/12*1</f>
        <v>0</v>
      </c>
      <c r="DC74" s="47"/>
      <c r="DD74" s="47">
        <v>0</v>
      </c>
      <c r="DE74" s="33">
        <f t="shared" ref="DE74:DE81" si="103">DD74/12*1</f>
        <v>0</v>
      </c>
      <c r="DF74" s="47"/>
      <c r="DG74" s="47"/>
      <c r="DH74" s="20">
        <f t="shared" ref="DH74:DH81" si="104">U74+Z74+AE74+AJ74+AO74+AT74+AW74+AZ74+BC74+BF74+BI74+BL74+BT74+BW74+BZ74+CC74+CF74+CI74+CL74+CO74+CU74+CX74+DA74+DD74</f>
        <v>15082.2</v>
      </c>
      <c r="DI74" s="33">
        <f t="shared" ref="DI74:DI81" si="105">DH74/12*1</f>
        <v>1256.8500000000001</v>
      </c>
      <c r="DJ74" s="20">
        <f t="shared" ref="DJ74:DJ82" si="106">W74+AB74+AG74+AL74+AQ74+AV74+AY74+BB74+BE74+BH74+BK74+BN74+BV74+BY74+CB74+CE74+CH74+CK74+CN74+CQ74+CW74+CZ74+DC74+DF74+DG74</f>
        <v>0</v>
      </c>
      <c r="DK74" s="42">
        <v>0</v>
      </c>
      <c r="DL74" s="33">
        <f t="shared" ref="DL74:DL81" si="107">DK74/12*1</f>
        <v>0</v>
      </c>
      <c r="DM74" s="47">
        <v>0</v>
      </c>
      <c r="DN74" s="47">
        <v>0</v>
      </c>
      <c r="DO74" s="33">
        <f t="shared" ref="DO74:DO81" si="108">DN74/12*1</f>
        <v>0</v>
      </c>
      <c r="DP74" s="47"/>
      <c r="DQ74" s="42">
        <v>0</v>
      </c>
      <c r="DR74" s="33">
        <f t="shared" ref="DR74:DR81" si="109">DQ74/12*1</f>
        <v>0</v>
      </c>
      <c r="DS74" s="47">
        <v>0</v>
      </c>
      <c r="DT74" s="47">
        <v>0</v>
      </c>
      <c r="DU74" s="33">
        <f t="shared" ref="DU74:DU81" si="110">DT74/12*1</f>
        <v>0</v>
      </c>
      <c r="DV74" s="47"/>
      <c r="DW74" s="42">
        <v>0</v>
      </c>
      <c r="DX74" s="33">
        <f t="shared" ref="DX74:DX81" si="111">DW74/12*1</f>
        <v>0</v>
      </c>
      <c r="DY74" s="47">
        <v>0</v>
      </c>
      <c r="DZ74" s="47">
        <v>800</v>
      </c>
      <c r="EA74" s="33">
        <f t="shared" ref="EA74:EA81" si="112">DZ74/12*1</f>
        <v>66.666666666666671</v>
      </c>
      <c r="EB74" s="47"/>
      <c r="EC74" s="47"/>
      <c r="ED74" s="20">
        <f t="shared" ref="ED74:ED81" si="113">DK74+DN74+DQ74+DT74+DW74+DZ74</f>
        <v>800</v>
      </c>
      <c r="EE74" s="33">
        <f t="shared" ref="EE74:EE81" si="114">ED74/12*1</f>
        <v>66.666666666666671</v>
      </c>
      <c r="EF74" s="12"/>
      <c r="EI74" s="14"/>
      <c r="EK74" s="14"/>
      <c r="EL74" s="14"/>
      <c r="EN74" s="14"/>
    </row>
    <row r="75" spans="1:144" s="15" customFormat="1" ht="20.25" customHeight="1">
      <c r="A75" s="21">
        <v>66</v>
      </c>
      <c r="B75" s="70" t="s">
        <v>121</v>
      </c>
      <c r="C75" s="42">
        <v>17914.8</v>
      </c>
      <c r="D75" s="42"/>
      <c r="E75" s="42">
        <v>0</v>
      </c>
      <c r="F75" s="25">
        <f t="shared" si="69"/>
        <v>10417.9</v>
      </c>
      <c r="G75" s="33">
        <f t="shared" ref="G75:G81" si="115">F75/12*1</f>
        <v>868.1583333333333</v>
      </c>
      <c r="H75" s="12">
        <f t="shared" si="70"/>
        <v>0</v>
      </c>
      <c r="I75" s="12">
        <f t="shared" ref="I75:I82" si="116">H75/G75*100</f>
        <v>0</v>
      </c>
      <c r="J75" s="12">
        <f t="shared" ref="J75:J82" si="117">H75/F75*100</f>
        <v>0</v>
      </c>
      <c r="K75" s="12">
        <f t="shared" si="71"/>
        <v>3415.1</v>
      </c>
      <c r="L75" s="33">
        <f t="shared" si="72"/>
        <v>284.59166666666664</v>
      </c>
      <c r="M75" s="12">
        <f t="shared" ref="M75:M81" si="118">W75+AB75+AG75+AL75+AQ75+AV75+BN75+BV75+BY75+CB75+CE75+CH75+CN75+CQ75+CW75+CZ75+DF75</f>
        <v>0</v>
      </c>
      <c r="N75" s="12">
        <f t="shared" ref="N75:N82" si="119">M75/L75*100</f>
        <v>0</v>
      </c>
      <c r="O75" s="12">
        <f t="shared" ref="O75:O82" si="120">M75/K75*100</f>
        <v>0</v>
      </c>
      <c r="P75" s="20">
        <f t="shared" si="73"/>
        <v>639.69999999999993</v>
      </c>
      <c r="Q75" s="33">
        <f t="shared" si="74"/>
        <v>53.30833333333333</v>
      </c>
      <c r="R75" s="20">
        <f t="shared" si="75"/>
        <v>0</v>
      </c>
      <c r="S75" s="12">
        <f t="shared" ref="S75:S82" si="121">R75/Q75*100</f>
        <v>0</v>
      </c>
      <c r="T75" s="11">
        <f t="shared" ref="T75:T82" si="122">R75/P75*100</f>
        <v>0</v>
      </c>
      <c r="U75" s="47">
        <v>5.8</v>
      </c>
      <c r="V75" s="33">
        <f t="shared" si="76"/>
        <v>0.48333333333333334</v>
      </c>
      <c r="W75" s="47"/>
      <c r="X75" s="12">
        <f t="shared" ref="X75:X82" si="123">W75/V75*100</f>
        <v>0</v>
      </c>
      <c r="Y75" s="11">
        <f t="shared" ref="Y75:Y82" si="124">W75/U75*100</f>
        <v>0</v>
      </c>
      <c r="Z75" s="47">
        <v>1355.4</v>
      </c>
      <c r="AA75" s="33">
        <f t="shared" si="77"/>
        <v>112.95</v>
      </c>
      <c r="AB75" s="47"/>
      <c r="AC75" s="12">
        <f t="shared" ref="AC75:AC82" si="125">AB75/AA75*100</f>
        <v>0</v>
      </c>
      <c r="AD75" s="11">
        <f t="shared" ref="AD75:AD82" si="126">AB75/Z75*100</f>
        <v>0</v>
      </c>
      <c r="AE75" s="47">
        <v>633.9</v>
      </c>
      <c r="AF75" s="33">
        <f t="shared" si="78"/>
        <v>52.824999999999996</v>
      </c>
      <c r="AG75" s="47"/>
      <c r="AH75" s="12">
        <f t="shared" ref="AH75:AH82" si="127">AG75/AF75*100</f>
        <v>0</v>
      </c>
      <c r="AI75" s="11">
        <f t="shared" ref="AI75:AI82" si="128">AG75/AE75*100</f>
        <v>0</v>
      </c>
      <c r="AJ75" s="47">
        <v>20</v>
      </c>
      <c r="AK75" s="33">
        <f t="shared" si="79"/>
        <v>1.6666666666666667</v>
      </c>
      <c r="AL75" s="47"/>
      <c r="AM75" s="12">
        <f t="shared" ref="AM75:AM82" si="129">AL75/AK75*100</f>
        <v>0</v>
      </c>
      <c r="AN75" s="11">
        <f t="shared" ref="AN75:AN82" si="130">AL75/AJ75*100</f>
        <v>0</v>
      </c>
      <c r="AO75" s="47"/>
      <c r="AP75" s="33">
        <f t="shared" si="80"/>
        <v>0</v>
      </c>
      <c r="AQ75" s="47"/>
      <c r="AR75" s="12" t="e">
        <f t="shared" ref="AR75:AR82" si="131">AQ75/AP75*100</f>
        <v>#DIV/0!</v>
      </c>
      <c r="AS75" s="11" t="e">
        <f t="shared" ref="AS75:AS82" si="132">AQ75/AO75*100</f>
        <v>#DIV/0!</v>
      </c>
      <c r="AT75" s="38">
        <v>0</v>
      </c>
      <c r="AU75" s="33">
        <f t="shared" si="81"/>
        <v>0</v>
      </c>
      <c r="AV75" s="47">
        <v>0</v>
      </c>
      <c r="AW75" s="38">
        <v>0</v>
      </c>
      <c r="AX75" s="33">
        <f t="shared" si="82"/>
        <v>0</v>
      </c>
      <c r="AY75" s="47"/>
      <c r="AZ75" s="48">
        <v>7002.8</v>
      </c>
      <c r="BA75" s="33">
        <f t="shared" si="83"/>
        <v>583.56666666666672</v>
      </c>
      <c r="BB75" s="47"/>
      <c r="BC75" s="38">
        <v>0</v>
      </c>
      <c r="BD75" s="33">
        <f t="shared" si="84"/>
        <v>0</v>
      </c>
      <c r="BE75" s="23"/>
      <c r="BF75" s="42">
        <v>0</v>
      </c>
      <c r="BG75" s="33">
        <f t="shared" si="85"/>
        <v>0</v>
      </c>
      <c r="BH75" s="47"/>
      <c r="BI75" s="38">
        <v>0</v>
      </c>
      <c r="BJ75" s="33">
        <f t="shared" si="86"/>
        <v>0</v>
      </c>
      <c r="BK75" s="47">
        <v>0</v>
      </c>
      <c r="BL75" s="38">
        <v>0</v>
      </c>
      <c r="BM75" s="33">
        <f t="shared" si="87"/>
        <v>0</v>
      </c>
      <c r="BN75" s="47">
        <v>0</v>
      </c>
      <c r="BO75" s="20">
        <f t="shared" si="88"/>
        <v>700</v>
      </c>
      <c r="BP75" s="33">
        <f t="shared" si="89"/>
        <v>58.333333333333336</v>
      </c>
      <c r="BQ75" s="20">
        <f t="shared" si="90"/>
        <v>0</v>
      </c>
      <c r="BR75" s="12">
        <f t="shared" ref="BR75:BR82" si="133">BQ75/BP75*100</f>
        <v>0</v>
      </c>
      <c r="BS75" s="11">
        <f t="shared" ref="BS75:BS82" si="134">BQ75/BO75*100</f>
        <v>0</v>
      </c>
      <c r="BT75" s="47">
        <v>700</v>
      </c>
      <c r="BU75" s="33">
        <f t="shared" si="91"/>
        <v>58.333333333333336</v>
      </c>
      <c r="BV75" s="47"/>
      <c r="BW75" s="47">
        <v>0</v>
      </c>
      <c r="BX75" s="33">
        <f t="shared" si="92"/>
        <v>0</v>
      </c>
      <c r="BY75" s="47"/>
      <c r="BZ75" s="42">
        <v>0</v>
      </c>
      <c r="CA75" s="33">
        <f t="shared" si="93"/>
        <v>0</v>
      </c>
      <c r="CB75" s="47"/>
      <c r="CC75" s="47">
        <v>0</v>
      </c>
      <c r="CD75" s="33">
        <f t="shared" si="94"/>
        <v>0</v>
      </c>
      <c r="CE75" s="47"/>
      <c r="CF75" s="19"/>
      <c r="CG75" s="33">
        <f t="shared" si="95"/>
        <v>0</v>
      </c>
      <c r="CH75" s="47">
        <v>0</v>
      </c>
      <c r="CI75" s="42">
        <v>0</v>
      </c>
      <c r="CJ75" s="33">
        <f t="shared" si="96"/>
        <v>0</v>
      </c>
      <c r="CK75" s="47"/>
      <c r="CL75" s="38">
        <v>0</v>
      </c>
      <c r="CM75" s="33">
        <f t="shared" si="97"/>
        <v>0</v>
      </c>
      <c r="CN75" s="47"/>
      <c r="CO75" s="47">
        <v>0</v>
      </c>
      <c r="CP75" s="33">
        <f t="shared" si="98"/>
        <v>0</v>
      </c>
      <c r="CQ75" s="47"/>
      <c r="CR75" s="47">
        <v>0</v>
      </c>
      <c r="CS75" s="33">
        <f t="shared" si="99"/>
        <v>0</v>
      </c>
      <c r="CT75" s="47"/>
      <c r="CU75" s="38">
        <v>0</v>
      </c>
      <c r="CV75" s="33">
        <f t="shared" si="100"/>
        <v>0</v>
      </c>
      <c r="CW75" s="47"/>
      <c r="CX75" s="42">
        <v>0</v>
      </c>
      <c r="CY75" s="33">
        <f t="shared" si="101"/>
        <v>0</v>
      </c>
      <c r="CZ75" s="47"/>
      <c r="DA75" s="42">
        <v>0</v>
      </c>
      <c r="DB75" s="33">
        <f t="shared" si="102"/>
        <v>0</v>
      </c>
      <c r="DC75" s="47"/>
      <c r="DD75" s="47">
        <v>700</v>
      </c>
      <c r="DE75" s="33">
        <f t="shared" si="103"/>
        <v>58.333333333333336</v>
      </c>
      <c r="DF75" s="47"/>
      <c r="DG75" s="47"/>
      <c r="DH75" s="20">
        <f t="shared" si="104"/>
        <v>10417.9</v>
      </c>
      <c r="DI75" s="33">
        <f t="shared" si="105"/>
        <v>868.1583333333333</v>
      </c>
      <c r="DJ75" s="20">
        <f t="shared" si="106"/>
        <v>0</v>
      </c>
      <c r="DK75" s="42">
        <v>0</v>
      </c>
      <c r="DL75" s="33">
        <f t="shared" si="107"/>
        <v>0</v>
      </c>
      <c r="DM75" s="47">
        <v>0</v>
      </c>
      <c r="DN75" s="47">
        <v>0</v>
      </c>
      <c r="DO75" s="33">
        <f t="shared" si="108"/>
        <v>0</v>
      </c>
      <c r="DP75" s="47"/>
      <c r="DQ75" s="42">
        <v>0</v>
      </c>
      <c r="DR75" s="33">
        <f t="shared" si="109"/>
        <v>0</v>
      </c>
      <c r="DS75" s="47">
        <v>0</v>
      </c>
      <c r="DT75" s="47">
        <v>0</v>
      </c>
      <c r="DU75" s="33">
        <f t="shared" si="110"/>
        <v>0</v>
      </c>
      <c r="DV75" s="47"/>
      <c r="DW75" s="42">
        <v>0</v>
      </c>
      <c r="DX75" s="33">
        <f t="shared" si="111"/>
        <v>0</v>
      </c>
      <c r="DY75" s="47">
        <v>0</v>
      </c>
      <c r="DZ75" s="47">
        <v>540</v>
      </c>
      <c r="EA75" s="33">
        <f t="shared" si="112"/>
        <v>45</v>
      </c>
      <c r="EB75" s="47"/>
      <c r="EC75" s="47"/>
      <c r="ED75" s="20">
        <f t="shared" si="113"/>
        <v>540</v>
      </c>
      <c r="EE75" s="33">
        <f t="shared" si="114"/>
        <v>45</v>
      </c>
      <c r="EF75" s="12"/>
      <c r="EI75" s="14"/>
      <c r="EK75" s="14"/>
      <c r="EL75" s="14"/>
      <c r="EN75" s="14"/>
    </row>
    <row r="76" spans="1:144" s="15" customFormat="1" ht="20.25" customHeight="1">
      <c r="A76" s="21">
        <v>67</v>
      </c>
      <c r="B76" s="70" t="s">
        <v>122</v>
      </c>
      <c r="C76" s="38">
        <v>1774.4</v>
      </c>
      <c r="D76" s="38"/>
      <c r="E76" s="42">
        <v>0</v>
      </c>
      <c r="F76" s="25">
        <f t="shared" si="69"/>
        <v>5480.5</v>
      </c>
      <c r="G76" s="33">
        <f t="shared" si="115"/>
        <v>456.70833333333331</v>
      </c>
      <c r="H76" s="12">
        <f t="shared" si="70"/>
        <v>0</v>
      </c>
      <c r="I76" s="12">
        <f t="shared" si="116"/>
        <v>0</v>
      </c>
      <c r="J76" s="12">
        <f t="shared" si="117"/>
        <v>0</v>
      </c>
      <c r="K76" s="12">
        <f t="shared" si="71"/>
        <v>1980.5</v>
      </c>
      <c r="L76" s="33">
        <f t="shared" si="72"/>
        <v>165.04166666666666</v>
      </c>
      <c r="M76" s="12">
        <f t="shared" si="118"/>
        <v>0</v>
      </c>
      <c r="N76" s="12">
        <f t="shared" si="119"/>
        <v>0</v>
      </c>
      <c r="O76" s="12">
        <f t="shared" si="120"/>
        <v>0</v>
      </c>
      <c r="P76" s="20">
        <f t="shared" si="73"/>
        <v>393.5</v>
      </c>
      <c r="Q76" s="33">
        <f t="shared" si="74"/>
        <v>32.791666666666664</v>
      </c>
      <c r="R76" s="20">
        <f t="shared" si="75"/>
        <v>0</v>
      </c>
      <c r="S76" s="12">
        <f t="shared" si="121"/>
        <v>0</v>
      </c>
      <c r="T76" s="11">
        <f t="shared" si="122"/>
        <v>0</v>
      </c>
      <c r="U76" s="47">
        <v>4.5</v>
      </c>
      <c r="V76" s="33">
        <f t="shared" si="76"/>
        <v>0.375</v>
      </c>
      <c r="W76" s="47"/>
      <c r="X76" s="12">
        <f t="shared" si="123"/>
        <v>0</v>
      </c>
      <c r="Y76" s="11">
        <f t="shared" si="124"/>
        <v>0</v>
      </c>
      <c r="Z76" s="47">
        <v>1337</v>
      </c>
      <c r="AA76" s="33">
        <f t="shared" si="77"/>
        <v>111.41666666666667</v>
      </c>
      <c r="AB76" s="47"/>
      <c r="AC76" s="12">
        <f t="shared" si="125"/>
        <v>0</v>
      </c>
      <c r="AD76" s="11">
        <f t="shared" si="126"/>
        <v>0</v>
      </c>
      <c r="AE76" s="47">
        <v>389</v>
      </c>
      <c r="AF76" s="33">
        <f t="shared" si="78"/>
        <v>32.416666666666664</v>
      </c>
      <c r="AG76" s="47"/>
      <c r="AH76" s="12">
        <f t="shared" si="127"/>
        <v>0</v>
      </c>
      <c r="AI76" s="11">
        <f t="shared" si="128"/>
        <v>0</v>
      </c>
      <c r="AJ76" s="47">
        <v>0</v>
      </c>
      <c r="AK76" s="33">
        <f t="shared" si="79"/>
        <v>0</v>
      </c>
      <c r="AL76" s="47"/>
      <c r="AM76" s="12" t="e">
        <f t="shared" si="129"/>
        <v>#DIV/0!</v>
      </c>
      <c r="AN76" s="11" t="e">
        <f t="shared" si="130"/>
        <v>#DIV/0!</v>
      </c>
      <c r="AO76" s="47"/>
      <c r="AP76" s="33">
        <f t="shared" si="80"/>
        <v>0</v>
      </c>
      <c r="AQ76" s="47"/>
      <c r="AR76" s="12" t="e">
        <f t="shared" si="131"/>
        <v>#DIV/0!</v>
      </c>
      <c r="AS76" s="11" t="e">
        <f t="shared" si="132"/>
        <v>#DIV/0!</v>
      </c>
      <c r="AT76" s="38">
        <v>0</v>
      </c>
      <c r="AU76" s="33">
        <f t="shared" si="81"/>
        <v>0</v>
      </c>
      <c r="AV76" s="47">
        <v>0</v>
      </c>
      <c r="AW76" s="38">
        <v>0</v>
      </c>
      <c r="AX76" s="33">
        <f t="shared" si="82"/>
        <v>0</v>
      </c>
      <c r="AY76" s="47"/>
      <c r="AZ76" s="48">
        <v>3500</v>
      </c>
      <c r="BA76" s="33">
        <f t="shared" si="83"/>
        <v>291.66666666666669</v>
      </c>
      <c r="BB76" s="47"/>
      <c r="BC76" s="38">
        <v>0</v>
      </c>
      <c r="BD76" s="33">
        <f t="shared" si="84"/>
        <v>0</v>
      </c>
      <c r="BE76" s="23"/>
      <c r="BF76" s="42">
        <v>0</v>
      </c>
      <c r="BG76" s="33">
        <f t="shared" si="85"/>
        <v>0</v>
      </c>
      <c r="BH76" s="47"/>
      <c r="BI76" s="38">
        <v>0</v>
      </c>
      <c r="BJ76" s="33">
        <f t="shared" si="86"/>
        <v>0</v>
      </c>
      <c r="BK76" s="47">
        <v>0</v>
      </c>
      <c r="BL76" s="38">
        <v>0</v>
      </c>
      <c r="BM76" s="33">
        <f t="shared" si="87"/>
        <v>0</v>
      </c>
      <c r="BN76" s="47">
        <v>0</v>
      </c>
      <c r="BO76" s="20">
        <f t="shared" si="88"/>
        <v>250</v>
      </c>
      <c r="BP76" s="33">
        <f t="shared" si="89"/>
        <v>20.833333333333332</v>
      </c>
      <c r="BQ76" s="20">
        <f t="shared" si="90"/>
        <v>0</v>
      </c>
      <c r="BR76" s="12">
        <f t="shared" si="133"/>
        <v>0</v>
      </c>
      <c r="BS76" s="11">
        <f t="shared" si="134"/>
        <v>0</v>
      </c>
      <c r="BT76" s="47">
        <v>250</v>
      </c>
      <c r="BU76" s="33">
        <f t="shared" si="91"/>
        <v>20.833333333333332</v>
      </c>
      <c r="BV76" s="47"/>
      <c r="BW76" s="47">
        <v>0</v>
      </c>
      <c r="BX76" s="33">
        <f t="shared" si="92"/>
        <v>0</v>
      </c>
      <c r="BY76" s="47"/>
      <c r="BZ76" s="42">
        <v>0</v>
      </c>
      <c r="CA76" s="33">
        <f t="shared" si="93"/>
        <v>0</v>
      </c>
      <c r="CB76" s="47"/>
      <c r="CC76" s="47">
        <v>0</v>
      </c>
      <c r="CD76" s="33">
        <f t="shared" si="94"/>
        <v>0</v>
      </c>
      <c r="CE76" s="47"/>
      <c r="CF76" s="19"/>
      <c r="CG76" s="33">
        <f t="shared" si="95"/>
        <v>0</v>
      </c>
      <c r="CH76" s="47">
        <v>0</v>
      </c>
      <c r="CI76" s="42">
        <v>0</v>
      </c>
      <c r="CJ76" s="33">
        <f t="shared" si="96"/>
        <v>0</v>
      </c>
      <c r="CK76" s="47"/>
      <c r="CL76" s="38">
        <v>0</v>
      </c>
      <c r="CM76" s="33">
        <f t="shared" si="97"/>
        <v>0</v>
      </c>
      <c r="CN76" s="47"/>
      <c r="CO76" s="47">
        <v>0</v>
      </c>
      <c r="CP76" s="33">
        <f t="shared" si="98"/>
        <v>0</v>
      </c>
      <c r="CQ76" s="47"/>
      <c r="CR76" s="47">
        <v>0</v>
      </c>
      <c r="CS76" s="33">
        <f t="shared" si="99"/>
        <v>0</v>
      </c>
      <c r="CT76" s="47"/>
      <c r="CU76" s="38">
        <v>0</v>
      </c>
      <c r="CV76" s="33">
        <f t="shared" si="100"/>
        <v>0</v>
      </c>
      <c r="CW76" s="47"/>
      <c r="CX76" s="42">
        <v>0</v>
      </c>
      <c r="CY76" s="33">
        <f t="shared" si="101"/>
        <v>0</v>
      </c>
      <c r="CZ76" s="47"/>
      <c r="DA76" s="42">
        <v>0</v>
      </c>
      <c r="DB76" s="33">
        <f t="shared" si="102"/>
        <v>0</v>
      </c>
      <c r="DC76" s="47"/>
      <c r="DD76" s="47">
        <v>0</v>
      </c>
      <c r="DE76" s="33">
        <f t="shared" si="103"/>
        <v>0</v>
      </c>
      <c r="DF76" s="47"/>
      <c r="DG76" s="47"/>
      <c r="DH76" s="20">
        <f t="shared" si="104"/>
        <v>5480.5</v>
      </c>
      <c r="DI76" s="33">
        <f t="shared" si="105"/>
        <v>456.70833333333331</v>
      </c>
      <c r="DJ76" s="20">
        <f t="shared" si="106"/>
        <v>0</v>
      </c>
      <c r="DK76" s="42">
        <v>0</v>
      </c>
      <c r="DL76" s="33">
        <f t="shared" si="107"/>
        <v>0</v>
      </c>
      <c r="DM76" s="47">
        <v>0</v>
      </c>
      <c r="DN76" s="47">
        <v>0</v>
      </c>
      <c r="DO76" s="33">
        <f t="shared" si="108"/>
        <v>0</v>
      </c>
      <c r="DP76" s="47"/>
      <c r="DQ76" s="42">
        <v>0</v>
      </c>
      <c r="DR76" s="33">
        <f t="shared" si="109"/>
        <v>0</v>
      </c>
      <c r="DS76" s="47">
        <v>0</v>
      </c>
      <c r="DT76" s="47">
        <v>0</v>
      </c>
      <c r="DU76" s="33">
        <f t="shared" si="110"/>
        <v>0</v>
      </c>
      <c r="DV76" s="47"/>
      <c r="DW76" s="42">
        <v>0</v>
      </c>
      <c r="DX76" s="33">
        <f t="shared" si="111"/>
        <v>0</v>
      </c>
      <c r="DY76" s="47">
        <v>0</v>
      </c>
      <c r="DZ76" s="47">
        <v>275</v>
      </c>
      <c r="EA76" s="33">
        <f t="shared" si="112"/>
        <v>22.916666666666668</v>
      </c>
      <c r="EB76" s="47"/>
      <c r="EC76" s="47"/>
      <c r="ED76" s="20">
        <f t="shared" si="113"/>
        <v>275</v>
      </c>
      <c r="EE76" s="33">
        <f t="shared" si="114"/>
        <v>22.916666666666668</v>
      </c>
      <c r="EF76" s="12"/>
      <c r="EI76" s="14"/>
      <c r="EK76" s="14"/>
      <c r="EL76" s="14"/>
      <c r="EN76" s="14"/>
    </row>
    <row r="77" spans="1:144" s="15" customFormat="1" ht="20.25" customHeight="1">
      <c r="A77" s="21">
        <v>68</v>
      </c>
      <c r="B77" s="70" t="s">
        <v>123</v>
      </c>
      <c r="C77" s="38">
        <v>392.6</v>
      </c>
      <c r="D77" s="38"/>
      <c r="E77" s="42">
        <v>0</v>
      </c>
      <c r="F77" s="25">
        <f t="shared" si="69"/>
        <v>8781.4</v>
      </c>
      <c r="G77" s="33">
        <f t="shared" si="115"/>
        <v>731.7833333333333</v>
      </c>
      <c r="H77" s="12">
        <f t="shared" si="70"/>
        <v>0</v>
      </c>
      <c r="I77" s="12">
        <f t="shared" si="116"/>
        <v>0</v>
      </c>
      <c r="J77" s="12">
        <f t="shared" si="117"/>
        <v>0</v>
      </c>
      <c r="K77" s="12">
        <f t="shared" si="71"/>
        <v>2899</v>
      </c>
      <c r="L77" s="33">
        <f t="shared" si="72"/>
        <v>241.58333333333334</v>
      </c>
      <c r="M77" s="12">
        <f t="shared" si="118"/>
        <v>0</v>
      </c>
      <c r="N77" s="12">
        <f t="shared" si="119"/>
        <v>0</v>
      </c>
      <c r="O77" s="12">
        <f t="shared" si="120"/>
        <v>0</v>
      </c>
      <c r="P77" s="20">
        <f t="shared" si="73"/>
        <v>1388.7</v>
      </c>
      <c r="Q77" s="33">
        <f t="shared" si="74"/>
        <v>115.72500000000001</v>
      </c>
      <c r="R77" s="20">
        <f t="shared" si="75"/>
        <v>0</v>
      </c>
      <c r="S77" s="12">
        <f t="shared" si="121"/>
        <v>0</v>
      </c>
      <c r="T77" s="11">
        <f t="shared" si="122"/>
        <v>0</v>
      </c>
      <c r="U77" s="47">
        <v>4.8</v>
      </c>
      <c r="V77" s="33">
        <f t="shared" si="76"/>
        <v>0.39999999999999997</v>
      </c>
      <c r="W77" s="47"/>
      <c r="X77" s="12">
        <f t="shared" si="123"/>
        <v>0</v>
      </c>
      <c r="Y77" s="11">
        <f t="shared" si="124"/>
        <v>0</v>
      </c>
      <c r="Z77" s="47">
        <v>1260.3</v>
      </c>
      <c r="AA77" s="33">
        <f t="shared" si="77"/>
        <v>105.02499999999999</v>
      </c>
      <c r="AB77" s="47"/>
      <c r="AC77" s="12">
        <f t="shared" si="125"/>
        <v>0</v>
      </c>
      <c r="AD77" s="11">
        <f t="shared" si="126"/>
        <v>0</v>
      </c>
      <c r="AE77" s="47">
        <v>1383.9</v>
      </c>
      <c r="AF77" s="33">
        <f t="shared" si="78"/>
        <v>115.325</v>
      </c>
      <c r="AG77" s="47"/>
      <c r="AH77" s="12">
        <f t="shared" si="127"/>
        <v>0</v>
      </c>
      <c r="AI77" s="11">
        <f t="shared" si="128"/>
        <v>0</v>
      </c>
      <c r="AJ77" s="47">
        <v>0</v>
      </c>
      <c r="AK77" s="33">
        <f t="shared" si="79"/>
        <v>0</v>
      </c>
      <c r="AL77" s="47"/>
      <c r="AM77" s="12" t="e">
        <f t="shared" si="129"/>
        <v>#DIV/0!</v>
      </c>
      <c r="AN77" s="11" t="e">
        <f t="shared" si="130"/>
        <v>#DIV/0!</v>
      </c>
      <c r="AO77" s="47"/>
      <c r="AP77" s="33">
        <f t="shared" si="80"/>
        <v>0</v>
      </c>
      <c r="AQ77" s="47"/>
      <c r="AR77" s="12" t="e">
        <f t="shared" si="131"/>
        <v>#DIV/0!</v>
      </c>
      <c r="AS77" s="11" t="e">
        <f t="shared" si="132"/>
        <v>#DIV/0!</v>
      </c>
      <c r="AT77" s="38">
        <v>0</v>
      </c>
      <c r="AU77" s="33">
        <f t="shared" si="81"/>
        <v>0</v>
      </c>
      <c r="AV77" s="47">
        <v>0</v>
      </c>
      <c r="AW77" s="38">
        <v>0</v>
      </c>
      <c r="AX77" s="33">
        <f t="shared" si="82"/>
        <v>0</v>
      </c>
      <c r="AY77" s="47"/>
      <c r="AZ77" s="48">
        <v>5882.4</v>
      </c>
      <c r="BA77" s="33">
        <f t="shared" si="83"/>
        <v>490.2</v>
      </c>
      <c r="BB77" s="47"/>
      <c r="BC77" s="38">
        <v>0</v>
      </c>
      <c r="BD77" s="33">
        <f t="shared" si="84"/>
        <v>0</v>
      </c>
      <c r="BE77" s="23"/>
      <c r="BF77" s="42">
        <v>0</v>
      </c>
      <c r="BG77" s="33">
        <f t="shared" si="85"/>
        <v>0</v>
      </c>
      <c r="BH77" s="47"/>
      <c r="BI77" s="38">
        <v>0</v>
      </c>
      <c r="BJ77" s="33">
        <f t="shared" si="86"/>
        <v>0</v>
      </c>
      <c r="BK77" s="47">
        <v>0</v>
      </c>
      <c r="BL77" s="38">
        <v>0</v>
      </c>
      <c r="BM77" s="33">
        <f t="shared" si="87"/>
        <v>0</v>
      </c>
      <c r="BN77" s="47">
        <v>0</v>
      </c>
      <c r="BO77" s="20">
        <f t="shared" si="88"/>
        <v>250</v>
      </c>
      <c r="BP77" s="33">
        <f t="shared" si="89"/>
        <v>20.833333333333332</v>
      </c>
      <c r="BQ77" s="20">
        <f t="shared" si="90"/>
        <v>0</v>
      </c>
      <c r="BR77" s="12">
        <f t="shared" si="133"/>
        <v>0</v>
      </c>
      <c r="BS77" s="11">
        <f t="shared" si="134"/>
        <v>0</v>
      </c>
      <c r="BT77" s="47">
        <v>250</v>
      </c>
      <c r="BU77" s="33">
        <f t="shared" si="91"/>
        <v>20.833333333333332</v>
      </c>
      <c r="BV77" s="47"/>
      <c r="BW77" s="47">
        <v>0</v>
      </c>
      <c r="BX77" s="33">
        <f t="shared" si="92"/>
        <v>0</v>
      </c>
      <c r="BY77" s="47"/>
      <c r="BZ77" s="42">
        <v>0</v>
      </c>
      <c r="CA77" s="33">
        <f t="shared" si="93"/>
        <v>0</v>
      </c>
      <c r="CB77" s="47"/>
      <c r="CC77" s="47">
        <v>0</v>
      </c>
      <c r="CD77" s="33">
        <f t="shared" si="94"/>
        <v>0</v>
      </c>
      <c r="CE77" s="47"/>
      <c r="CF77" s="19"/>
      <c r="CG77" s="33">
        <f t="shared" si="95"/>
        <v>0</v>
      </c>
      <c r="CH77" s="47">
        <v>0</v>
      </c>
      <c r="CI77" s="42">
        <v>0</v>
      </c>
      <c r="CJ77" s="33">
        <f t="shared" si="96"/>
        <v>0</v>
      </c>
      <c r="CK77" s="47"/>
      <c r="CL77" s="38">
        <v>0</v>
      </c>
      <c r="CM77" s="33">
        <f t="shared" si="97"/>
        <v>0</v>
      </c>
      <c r="CN77" s="47"/>
      <c r="CO77" s="47">
        <v>0</v>
      </c>
      <c r="CP77" s="33">
        <f t="shared" si="98"/>
        <v>0</v>
      </c>
      <c r="CQ77" s="47"/>
      <c r="CR77" s="47">
        <v>0</v>
      </c>
      <c r="CS77" s="33">
        <f t="shared" si="99"/>
        <v>0</v>
      </c>
      <c r="CT77" s="47"/>
      <c r="CU77" s="38">
        <v>0</v>
      </c>
      <c r="CV77" s="33">
        <f t="shared" si="100"/>
        <v>0</v>
      </c>
      <c r="CW77" s="47"/>
      <c r="CX77" s="42">
        <v>0</v>
      </c>
      <c r="CY77" s="33">
        <f t="shared" si="101"/>
        <v>0</v>
      </c>
      <c r="CZ77" s="47"/>
      <c r="DA77" s="42">
        <v>0</v>
      </c>
      <c r="DB77" s="33">
        <f t="shared" si="102"/>
        <v>0</v>
      </c>
      <c r="DC77" s="47"/>
      <c r="DD77" s="47">
        <v>0</v>
      </c>
      <c r="DE77" s="33">
        <f t="shared" si="103"/>
        <v>0</v>
      </c>
      <c r="DF77" s="47"/>
      <c r="DG77" s="47"/>
      <c r="DH77" s="20">
        <f t="shared" si="104"/>
        <v>8781.4</v>
      </c>
      <c r="DI77" s="33">
        <f t="shared" si="105"/>
        <v>731.7833333333333</v>
      </c>
      <c r="DJ77" s="20">
        <f t="shared" si="106"/>
        <v>0</v>
      </c>
      <c r="DK77" s="42">
        <v>0</v>
      </c>
      <c r="DL77" s="33">
        <f t="shared" si="107"/>
        <v>0</v>
      </c>
      <c r="DM77" s="47">
        <v>0</v>
      </c>
      <c r="DN77" s="47">
        <v>0</v>
      </c>
      <c r="DO77" s="33">
        <f t="shared" si="108"/>
        <v>0</v>
      </c>
      <c r="DP77" s="47"/>
      <c r="DQ77" s="42">
        <v>0</v>
      </c>
      <c r="DR77" s="33">
        <f t="shared" si="109"/>
        <v>0</v>
      </c>
      <c r="DS77" s="47">
        <v>0</v>
      </c>
      <c r="DT77" s="47">
        <v>0</v>
      </c>
      <c r="DU77" s="33">
        <f t="shared" si="110"/>
        <v>0</v>
      </c>
      <c r="DV77" s="47"/>
      <c r="DW77" s="42">
        <v>0</v>
      </c>
      <c r="DX77" s="33">
        <f t="shared" si="111"/>
        <v>0</v>
      </c>
      <c r="DY77" s="47">
        <v>0</v>
      </c>
      <c r="DZ77" s="47">
        <v>500</v>
      </c>
      <c r="EA77" s="33">
        <f t="shared" si="112"/>
        <v>41.666666666666664</v>
      </c>
      <c r="EB77" s="47"/>
      <c r="EC77" s="47"/>
      <c r="ED77" s="20">
        <f t="shared" si="113"/>
        <v>500</v>
      </c>
      <c r="EE77" s="33">
        <f t="shared" si="114"/>
        <v>41.666666666666664</v>
      </c>
      <c r="EF77" s="12"/>
      <c r="EI77" s="14"/>
      <c r="EK77" s="14"/>
      <c r="EL77" s="14"/>
      <c r="EN77" s="14"/>
    </row>
    <row r="78" spans="1:144" s="15" customFormat="1" ht="20.25" customHeight="1">
      <c r="A78" s="21">
        <v>69</v>
      </c>
      <c r="B78" s="70" t="s">
        <v>124</v>
      </c>
      <c r="C78" s="38">
        <v>5998.1</v>
      </c>
      <c r="D78" s="38"/>
      <c r="E78" s="42">
        <v>0</v>
      </c>
      <c r="F78" s="25">
        <f t="shared" si="69"/>
        <v>30697.27</v>
      </c>
      <c r="G78" s="33">
        <f t="shared" si="115"/>
        <v>2558.1058333333335</v>
      </c>
      <c r="H78" s="12">
        <f t="shared" si="70"/>
        <v>0</v>
      </c>
      <c r="I78" s="12">
        <f t="shared" si="116"/>
        <v>0</v>
      </c>
      <c r="J78" s="12">
        <f t="shared" si="117"/>
        <v>0</v>
      </c>
      <c r="K78" s="12">
        <f t="shared" si="71"/>
        <v>5500.5</v>
      </c>
      <c r="L78" s="33">
        <f t="shared" si="72"/>
        <v>458.375</v>
      </c>
      <c r="M78" s="12">
        <f t="shared" si="118"/>
        <v>0</v>
      </c>
      <c r="N78" s="12">
        <f t="shared" si="119"/>
        <v>0</v>
      </c>
      <c r="O78" s="12">
        <f t="shared" si="120"/>
        <v>0</v>
      </c>
      <c r="P78" s="20">
        <f t="shared" si="73"/>
        <v>2349.6</v>
      </c>
      <c r="Q78" s="33">
        <f t="shared" si="74"/>
        <v>195.79999999999998</v>
      </c>
      <c r="R78" s="20">
        <f t="shared" si="75"/>
        <v>0</v>
      </c>
      <c r="S78" s="12">
        <f t="shared" si="121"/>
        <v>0</v>
      </c>
      <c r="T78" s="11">
        <f t="shared" si="122"/>
        <v>0</v>
      </c>
      <c r="U78" s="47">
        <v>31.5</v>
      </c>
      <c r="V78" s="33">
        <f t="shared" si="76"/>
        <v>2.625</v>
      </c>
      <c r="W78" s="47"/>
      <c r="X78" s="12">
        <f t="shared" si="123"/>
        <v>0</v>
      </c>
      <c r="Y78" s="11">
        <f t="shared" si="124"/>
        <v>0</v>
      </c>
      <c r="Z78" s="47">
        <v>1190.9000000000001</v>
      </c>
      <c r="AA78" s="33">
        <f t="shared" si="77"/>
        <v>99.241666666666674</v>
      </c>
      <c r="AB78" s="47"/>
      <c r="AC78" s="12">
        <f t="shared" si="125"/>
        <v>0</v>
      </c>
      <c r="AD78" s="11">
        <f t="shared" si="126"/>
        <v>0</v>
      </c>
      <c r="AE78" s="47">
        <v>2318.1</v>
      </c>
      <c r="AF78" s="33">
        <f t="shared" si="78"/>
        <v>193.17499999999998</v>
      </c>
      <c r="AG78" s="47"/>
      <c r="AH78" s="12">
        <f t="shared" si="127"/>
        <v>0</v>
      </c>
      <c r="AI78" s="11">
        <f t="shared" si="128"/>
        <v>0</v>
      </c>
      <c r="AJ78" s="47">
        <v>40</v>
      </c>
      <c r="AK78" s="33">
        <f t="shared" si="79"/>
        <v>3.3333333333333335</v>
      </c>
      <c r="AL78" s="47"/>
      <c r="AM78" s="12">
        <f t="shared" si="129"/>
        <v>0</v>
      </c>
      <c r="AN78" s="11">
        <f t="shared" si="130"/>
        <v>0</v>
      </c>
      <c r="AO78" s="47"/>
      <c r="AP78" s="33">
        <f t="shared" si="80"/>
        <v>0</v>
      </c>
      <c r="AQ78" s="47"/>
      <c r="AR78" s="12" t="e">
        <f t="shared" si="131"/>
        <v>#DIV/0!</v>
      </c>
      <c r="AS78" s="11" t="e">
        <f t="shared" si="132"/>
        <v>#DIV/0!</v>
      </c>
      <c r="AT78" s="38">
        <v>0</v>
      </c>
      <c r="AU78" s="33">
        <f t="shared" si="81"/>
        <v>0</v>
      </c>
      <c r="AV78" s="47">
        <v>0</v>
      </c>
      <c r="AW78" s="38">
        <v>0</v>
      </c>
      <c r="AX78" s="33">
        <f t="shared" si="82"/>
        <v>0</v>
      </c>
      <c r="AY78" s="47"/>
      <c r="AZ78" s="48">
        <v>25196.77</v>
      </c>
      <c r="BA78" s="33">
        <f t="shared" si="83"/>
        <v>2099.7308333333335</v>
      </c>
      <c r="BB78" s="47"/>
      <c r="BC78" s="38">
        <v>0</v>
      </c>
      <c r="BD78" s="33">
        <f t="shared" si="84"/>
        <v>0</v>
      </c>
      <c r="BE78" s="23"/>
      <c r="BF78" s="42">
        <v>0</v>
      </c>
      <c r="BG78" s="33">
        <f t="shared" si="85"/>
        <v>0</v>
      </c>
      <c r="BH78" s="47"/>
      <c r="BI78" s="38">
        <v>0</v>
      </c>
      <c r="BJ78" s="33">
        <f t="shared" si="86"/>
        <v>0</v>
      </c>
      <c r="BK78" s="47">
        <v>0</v>
      </c>
      <c r="BL78" s="38">
        <v>0</v>
      </c>
      <c r="BM78" s="33">
        <f t="shared" si="87"/>
        <v>0</v>
      </c>
      <c r="BN78" s="47">
        <v>0</v>
      </c>
      <c r="BO78" s="20">
        <f t="shared" si="88"/>
        <v>1080</v>
      </c>
      <c r="BP78" s="33">
        <f t="shared" si="89"/>
        <v>90</v>
      </c>
      <c r="BQ78" s="20">
        <f t="shared" si="90"/>
        <v>0</v>
      </c>
      <c r="BR78" s="12">
        <f t="shared" si="133"/>
        <v>0</v>
      </c>
      <c r="BS78" s="11">
        <f t="shared" si="134"/>
        <v>0</v>
      </c>
      <c r="BT78" s="47">
        <v>300</v>
      </c>
      <c r="BU78" s="33">
        <f t="shared" si="91"/>
        <v>25</v>
      </c>
      <c r="BV78" s="47"/>
      <c r="BW78" s="47">
        <v>300</v>
      </c>
      <c r="BX78" s="33">
        <f t="shared" si="92"/>
        <v>25</v>
      </c>
      <c r="BY78" s="47"/>
      <c r="BZ78" s="42">
        <v>0</v>
      </c>
      <c r="CA78" s="33">
        <f t="shared" si="93"/>
        <v>0</v>
      </c>
      <c r="CB78" s="47"/>
      <c r="CC78" s="47">
        <v>480</v>
      </c>
      <c r="CD78" s="33">
        <f t="shared" si="94"/>
        <v>40</v>
      </c>
      <c r="CE78" s="47"/>
      <c r="CF78" s="19"/>
      <c r="CG78" s="33">
        <f t="shared" si="95"/>
        <v>0</v>
      </c>
      <c r="CH78" s="47">
        <v>0</v>
      </c>
      <c r="CI78" s="42">
        <v>0</v>
      </c>
      <c r="CJ78" s="33">
        <f t="shared" si="96"/>
        <v>0</v>
      </c>
      <c r="CK78" s="47"/>
      <c r="CL78" s="38">
        <v>0</v>
      </c>
      <c r="CM78" s="33">
        <f t="shared" si="97"/>
        <v>0</v>
      </c>
      <c r="CN78" s="47"/>
      <c r="CO78" s="47">
        <v>840</v>
      </c>
      <c r="CP78" s="33">
        <f t="shared" si="98"/>
        <v>70</v>
      </c>
      <c r="CQ78" s="47"/>
      <c r="CR78" s="47">
        <v>0</v>
      </c>
      <c r="CS78" s="33">
        <f t="shared" si="99"/>
        <v>0</v>
      </c>
      <c r="CT78" s="47"/>
      <c r="CU78" s="38">
        <v>0</v>
      </c>
      <c r="CV78" s="33">
        <f t="shared" si="100"/>
        <v>0</v>
      </c>
      <c r="CW78" s="47"/>
      <c r="CX78" s="42">
        <v>0</v>
      </c>
      <c r="CY78" s="33">
        <f t="shared" si="101"/>
        <v>0</v>
      </c>
      <c r="CZ78" s="47"/>
      <c r="DA78" s="42">
        <v>0</v>
      </c>
      <c r="DB78" s="33">
        <f t="shared" si="102"/>
        <v>0</v>
      </c>
      <c r="DC78" s="47"/>
      <c r="DD78" s="47">
        <v>0</v>
      </c>
      <c r="DE78" s="33">
        <f t="shared" si="103"/>
        <v>0</v>
      </c>
      <c r="DF78" s="47"/>
      <c r="DG78" s="47"/>
      <c r="DH78" s="20">
        <f t="shared" si="104"/>
        <v>30697.27</v>
      </c>
      <c r="DI78" s="33">
        <f t="shared" si="105"/>
        <v>2558.1058333333335</v>
      </c>
      <c r="DJ78" s="20">
        <f t="shared" si="106"/>
        <v>0</v>
      </c>
      <c r="DK78" s="42">
        <v>0</v>
      </c>
      <c r="DL78" s="33">
        <f t="shared" si="107"/>
        <v>0</v>
      </c>
      <c r="DM78" s="47">
        <v>0</v>
      </c>
      <c r="DN78" s="47">
        <v>0</v>
      </c>
      <c r="DO78" s="33">
        <f t="shared" si="108"/>
        <v>0</v>
      </c>
      <c r="DP78" s="47"/>
      <c r="DQ78" s="42">
        <v>0</v>
      </c>
      <c r="DR78" s="33">
        <f t="shared" si="109"/>
        <v>0</v>
      </c>
      <c r="DS78" s="47">
        <v>0</v>
      </c>
      <c r="DT78" s="47">
        <v>0</v>
      </c>
      <c r="DU78" s="33">
        <f t="shared" si="110"/>
        <v>0</v>
      </c>
      <c r="DV78" s="47"/>
      <c r="DW78" s="42">
        <v>0</v>
      </c>
      <c r="DX78" s="33">
        <f t="shared" si="111"/>
        <v>0</v>
      </c>
      <c r="DY78" s="47">
        <v>0</v>
      </c>
      <c r="DZ78" s="47">
        <v>1800</v>
      </c>
      <c r="EA78" s="33">
        <f t="shared" si="112"/>
        <v>150</v>
      </c>
      <c r="EB78" s="47"/>
      <c r="EC78" s="47"/>
      <c r="ED78" s="20">
        <f t="shared" si="113"/>
        <v>1800</v>
      </c>
      <c r="EE78" s="33">
        <f t="shared" si="114"/>
        <v>150</v>
      </c>
      <c r="EF78" s="12"/>
      <c r="EI78" s="14"/>
      <c r="EK78" s="14"/>
      <c r="EL78" s="14"/>
      <c r="EN78" s="14"/>
    </row>
    <row r="79" spans="1:144" s="15" customFormat="1" ht="20.25" customHeight="1">
      <c r="A79" s="21">
        <v>70</v>
      </c>
      <c r="B79" s="70" t="s">
        <v>125</v>
      </c>
      <c r="C79" s="38">
        <v>4016.5</v>
      </c>
      <c r="D79" s="38"/>
      <c r="E79" s="42">
        <v>0</v>
      </c>
      <c r="F79" s="25">
        <f t="shared" si="69"/>
        <v>14859</v>
      </c>
      <c r="G79" s="33">
        <f t="shared" si="115"/>
        <v>1238.25</v>
      </c>
      <c r="H79" s="12">
        <f t="shared" si="70"/>
        <v>0</v>
      </c>
      <c r="I79" s="12">
        <f t="shared" si="116"/>
        <v>0</v>
      </c>
      <c r="J79" s="12">
        <f t="shared" si="117"/>
        <v>0</v>
      </c>
      <c r="K79" s="12">
        <f t="shared" si="71"/>
        <v>4469</v>
      </c>
      <c r="L79" s="33">
        <f t="shared" si="72"/>
        <v>372.41666666666669</v>
      </c>
      <c r="M79" s="12">
        <f t="shared" si="118"/>
        <v>0</v>
      </c>
      <c r="N79" s="12">
        <f t="shared" si="119"/>
        <v>0</v>
      </c>
      <c r="O79" s="12">
        <f t="shared" si="120"/>
        <v>0</v>
      </c>
      <c r="P79" s="20">
        <f t="shared" si="73"/>
        <v>1866.2</v>
      </c>
      <c r="Q79" s="33">
        <f t="shared" si="74"/>
        <v>155.51666666666668</v>
      </c>
      <c r="R79" s="20">
        <f t="shared" si="75"/>
        <v>0</v>
      </c>
      <c r="S79" s="12">
        <f t="shared" si="121"/>
        <v>0</v>
      </c>
      <c r="T79" s="11">
        <f t="shared" si="122"/>
        <v>0</v>
      </c>
      <c r="U79" s="47">
        <v>2</v>
      </c>
      <c r="V79" s="33">
        <f t="shared" si="76"/>
        <v>0.16666666666666666</v>
      </c>
      <c r="W79" s="47"/>
      <c r="X79" s="12">
        <f t="shared" si="123"/>
        <v>0</v>
      </c>
      <c r="Y79" s="11">
        <f t="shared" si="124"/>
        <v>0</v>
      </c>
      <c r="Z79" s="47">
        <v>762.8</v>
      </c>
      <c r="AA79" s="33">
        <f t="shared" si="77"/>
        <v>63.566666666666663</v>
      </c>
      <c r="AB79" s="47"/>
      <c r="AC79" s="12">
        <f t="shared" si="125"/>
        <v>0</v>
      </c>
      <c r="AD79" s="11">
        <f t="shared" si="126"/>
        <v>0</v>
      </c>
      <c r="AE79" s="47">
        <v>1864.2</v>
      </c>
      <c r="AF79" s="33">
        <f t="shared" si="78"/>
        <v>155.35</v>
      </c>
      <c r="AG79" s="47"/>
      <c r="AH79" s="12">
        <f t="shared" si="127"/>
        <v>0</v>
      </c>
      <c r="AI79" s="11">
        <f t="shared" si="128"/>
        <v>0</v>
      </c>
      <c r="AJ79" s="47">
        <v>40</v>
      </c>
      <c r="AK79" s="33">
        <f t="shared" si="79"/>
        <v>3.3333333333333335</v>
      </c>
      <c r="AL79" s="47"/>
      <c r="AM79" s="12">
        <f t="shared" si="129"/>
        <v>0</v>
      </c>
      <c r="AN79" s="11">
        <f t="shared" si="130"/>
        <v>0</v>
      </c>
      <c r="AO79" s="47"/>
      <c r="AP79" s="33">
        <f t="shared" si="80"/>
        <v>0</v>
      </c>
      <c r="AQ79" s="47"/>
      <c r="AR79" s="12" t="e">
        <f t="shared" si="131"/>
        <v>#DIV/0!</v>
      </c>
      <c r="AS79" s="11" t="e">
        <f t="shared" si="132"/>
        <v>#DIV/0!</v>
      </c>
      <c r="AT79" s="38">
        <v>0</v>
      </c>
      <c r="AU79" s="33">
        <f t="shared" si="81"/>
        <v>0</v>
      </c>
      <c r="AV79" s="47">
        <v>0</v>
      </c>
      <c r="AW79" s="38">
        <v>0</v>
      </c>
      <c r="AX79" s="33">
        <f t="shared" si="82"/>
        <v>0</v>
      </c>
      <c r="AY79" s="47"/>
      <c r="AZ79" s="48">
        <v>10390</v>
      </c>
      <c r="BA79" s="33">
        <f t="shared" si="83"/>
        <v>865.83333333333337</v>
      </c>
      <c r="BB79" s="47"/>
      <c r="BC79" s="38">
        <v>0</v>
      </c>
      <c r="BD79" s="33">
        <f t="shared" si="84"/>
        <v>0</v>
      </c>
      <c r="BE79" s="23"/>
      <c r="BF79" s="42">
        <v>0</v>
      </c>
      <c r="BG79" s="33">
        <f t="shared" si="85"/>
        <v>0</v>
      </c>
      <c r="BH79" s="47"/>
      <c r="BI79" s="38">
        <v>0</v>
      </c>
      <c r="BJ79" s="33">
        <f t="shared" si="86"/>
        <v>0</v>
      </c>
      <c r="BK79" s="47">
        <v>0</v>
      </c>
      <c r="BL79" s="38">
        <v>0</v>
      </c>
      <c r="BM79" s="33">
        <f t="shared" si="87"/>
        <v>0</v>
      </c>
      <c r="BN79" s="47">
        <v>0</v>
      </c>
      <c r="BO79" s="20">
        <f t="shared" si="88"/>
        <v>1600</v>
      </c>
      <c r="BP79" s="33">
        <f t="shared" si="89"/>
        <v>133.33333333333334</v>
      </c>
      <c r="BQ79" s="20">
        <f t="shared" si="90"/>
        <v>0</v>
      </c>
      <c r="BR79" s="12">
        <f t="shared" si="133"/>
        <v>0</v>
      </c>
      <c r="BS79" s="11">
        <f t="shared" si="134"/>
        <v>0</v>
      </c>
      <c r="BT79" s="47">
        <v>1000</v>
      </c>
      <c r="BU79" s="33">
        <f t="shared" si="91"/>
        <v>83.333333333333329</v>
      </c>
      <c r="BV79" s="47"/>
      <c r="BW79" s="47">
        <v>600</v>
      </c>
      <c r="BX79" s="33">
        <f t="shared" si="92"/>
        <v>50</v>
      </c>
      <c r="BY79" s="47"/>
      <c r="BZ79" s="42">
        <v>0</v>
      </c>
      <c r="CA79" s="33">
        <f t="shared" si="93"/>
        <v>0</v>
      </c>
      <c r="CB79" s="47"/>
      <c r="CC79" s="47">
        <v>0</v>
      </c>
      <c r="CD79" s="33">
        <f t="shared" si="94"/>
        <v>0</v>
      </c>
      <c r="CE79" s="47"/>
      <c r="CF79" s="19"/>
      <c r="CG79" s="33">
        <f t="shared" si="95"/>
        <v>0</v>
      </c>
      <c r="CH79" s="47">
        <v>0</v>
      </c>
      <c r="CI79" s="42">
        <v>0</v>
      </c>
      <c r="CJ79" s="33">
        <f t="shared" si="96"/>
        <v>0</v>
      </c>
      <c r="CK79" s="47"/>
      <c r="CL79" s="38">
        <v>0</v>
      </c>
      <c r="CM79" s="33">
        <f t="shared" si="97"/>
        <v>0</v>
      </c>
      <c r="CN79" s="47"/>
      <c r="CO79" s="47">
        <v>0</v>
      </c>
      <c r="CP79" s="33">
        <f t="shared" si="98"/>
        <v>0</v>
      </c>
      <c r="CQ79" s="47"/>
      <c r="CR79" s="47">
        <v>0</v>
      </c>
      <c r="CS79" s="33">
        <f t="shared" si="99"/>
        <v>0</v>
      </c>
      <c r="CT79" s="47"/>
      <c r="CU79" s="38">
        <v>0</v>
      </c>
      <c r="CV79" s="33">
        <f t="shared" si="100"/>
        <v>0</v>
      </c>
      <c r="CW79" s="47"/>
      <c r="CX79" s="42">
        <v>0</v>
      </c>
      <c r="CY79" s="33">
        <f t="shared" si="101"/>
        <v>0</v>
      </c>
      <c r="CZ79" s="47"/>
      <c r="DA79" s="42">
        <v>0</v>
      </c>
      <c r="DB79" s="33">
        <f t="shared" si="102"/>
        <v>0</v>
      </c>
      <c r="DC79" s="47"/>
      <c r="DD79" s="47">
        <v>200</v>
      </c>
      <c r="DE79" s="33">
        <f t="shared" si="103"/>
        <v>16.666666666666668</v>
      </c>
      <c r="DF79" s="47"/>
      <c r="DG79" s="47"/>
      <c r="DH79" s="20">
        <f t="shared" si="104"/>
        <v>14859</v>
      </c>
      <c r="DI79" s="33">
        <f t="shared" si="105"/>
        <v>1238.25</v>
      </c>
      <c r="DJ79" s="20">
        <f t="shared" si="106"/>
        <v>0</v>
      </c>
      <c r="DK79" s="42">
        <v>0</v>
      </c>
      <c r="DL79" s="33">
        <f t="shared" si="107"/>
        <v>0</v>
      </c>
      <c r="DM79" s="47">
        <v>0</v>
      </c>
      <c r="DN79" s="47">
        <v>0</v>
      </c>
      <c r="DO79" s="33">
        <f t="shared" si="108"/>
        <v>0</v>
      </c>
      <c r="DP79" s="47"/>
      <c r="DQ79" s="42">
        <v>0</v>
      </c>
      <c r="DR79" s="33">
        <f t="shared" si="109"/>
        <v>0</v>
      </c>
      <c r="DS79" s="47">
        <v>0</v>
      </c>
      <c r="DT79" s="47">
        <v>0</v>
      </c>
      <c r="DU79" s="33">
        <f t="shared" si="110"/>
        <v>0</v>
      </c>
      <c r="DV79" s="47"/>
      <c r="DW79" s="42">
        <v>0</v>
      </c>
      <c r="DX79" s="33">
        <f t="shared" si="111"/>
        <v>0</v>
      </c>
      <c r="DY79" s="47">
        <v>0</v>
      </c>
      <c r="DZ79" s="47">
        <v>800</v>
      </c>
      <c r="EA79" s="33">
        <f t="shared" si="112"/>
        <v>66.666666666666671</v>
      </c>
      <c r="EB79" s="47"/>
      <c r="EC79" s="47"/>
      <c r="ED79" s="20">
        <f t="shared" si="113"/>
        <v>800</v>
      </c>
      <c r="EE79" s="33">
        <f t="shared" si="114"/>
        <v>66.666666666666671</v>
      </c>
      <c r="EF79" s="12"/>
      <c r="EI79" s="14"/>
      <c r="EK79" s="14"/>
      <c r="EL79" s="14"/>
      <c r="EN79" s="14"/>
    </row>
    <row r="80" spans="1:144" s="15" customFormat="1" ht="20.25" customHeight="1">
      <c r="A80" s="21">
        <v>71</v>
      </c>
      <c r="B80" s="70" t="s">
        <v>126</v>
      </c>
      <c r="C80" s="38">
        <v>3484.2</v>
      </c>
      <c r="D80" s="38"/>
      <c r="E80" s="42">
        <v>0</v>
      </c>
      <c r="F80" s="25">
        <f t="shared" si="69"/>
        <v>12253</v>
      </c>
      <c r="G80" s="33">
        <f t="shared" si="115"/>
        <v>1021.0833333333334</v>
      </c>
      <c r="H80" s="12">
        <f t="shared" si="70"/>
        <v>0</v>
      </c>
      <c r="I80" s="12">
        <f t="shared" si="116"/>
        <v>0</v>
      </c>
      <c r="J80" s="12">
        <f t="shared" si="117"/>
        <v>0</v>
      </c>
      <c r="K80" s="12">
        <f t="shared" si="71"/>
        <v>2729.8</v>
      </c>
      <c r="L80" s="33">
        <f t="shared" si="72"/>
        <v>227.48333333333335</v>
      </c>
      <c r="M80" s="12">
        <f t="shared" si="118"/>
        <v>0</v>
      </c>
      <c r="N80" s="12">
        <f t="shared" si="119"/>
        <v>0</v>
      </c>
      <c r="O80" s="12">
        <f t="shared" si="120"/>
        <v>0</v>
      </c>
      <c r="P80" s="20">
        <f t="shared" si="73"/>
        <v>965.8</v>
      </c>
      <c r="Q80" s="33">
        <f t="shared" si="74"/>
        <v>80.483333333333334</v>
      </c>
      <c r="R80" s="20">
        <f t="shared" si="75"/>
        <v>0</v>
      </c>
      <c r="S80" s="12">
        <f t="shared" si="121"/>
        <v>0</v>
      </c>
      <c r="T80" s="11">
        <f t="shared" si="122"/>
        <v>0</v>
      </c>
      <c r="U80" s="47">
        <v>20.8</v>
      </c>
      <c r="V80" s="33">
        <f t="shared" si="76"/>
        <v>1.7333333333333334</v>
      </c>
      <c r="W80" s="47"/>
      <c r="X80" s="12">
        <f t="shared" si="123"/>
        <v>0</v>
      </c>
      <c r="Y80" s="11">
        <f t="shared" si="124"/>
        <v>0</v>
      </c>
      <c r="Z80" s="47">
        <v>560</v>
      </c>
      <c r="AA80" s="33">
        <f t="shared" si="77"/>
        <v>46.666666666666664</v>
      </c>
      <c r="AB80" s="47"/>
      <c r="AC80" s="12">
        <f t="shared" si="125"/>
        <v>0</v>
      </c>
      <c r="AD80" s="11">
        <f t="shared" si="126"/>
        <v>0</v>
      </c>
      <c r="AE80" s="47">
        <v>945</v>
      </c>
      <c r="AF80" s="33">
        <f t="shared" si="78"/>
        <v>78.75</v>
      </c>
      <c r="AG80" s="47"/>
      <c r="AH80" s="12">
        <f t="shared" si="127"/>
        <v>0</v>
      </c>
      <c r="AI80" s="11">
        <f t="shared" si="128"/>
        <v>0</v>
      </c>
      <c r="AJ80" s="47">
        <v>230</v>
      </c>
      <c r="AK80" s="33">
        <f t="shared" si="79"/>
        <v>19.166666666666668</v>
      </c>
      <c r="AL80" s="47"/>
      <c r="AM80" s="12">
        <f t="shared" si="129"/>
        <v>0</v>
      </c>
      <c r="AN80" s="11">
        <f t="shared" si="130"/>
        <v>0</v>
      </c>
      <c r="AO80" s="47"/>
      <c r="AP80" s="33">
        <f t="shared" si="80"/>
        <v>0</v>
      </c>
      <c r="AQ80" s="47"/>
      <c r="AR80" s="12" t="e">
        <f t="shared" si="131"/>
        <v>#DIV/0!</v>
      </c>
      <c r="AS80" s="11" t="e">
        <f t="shared" si="132"/>
        <v>#DIV/0!</v>
      </c>
      <c r="AT80" s="38">
        <v>0</v>
      </c>
      <c r="AU80" s="33">
        <f t="shared" si="81"/>
        <v>0</v>
      </c>
      <c r="AV80" s="47">
        <v>0</v>
      </c>
      <c r="AW80" s="38">
        <v>0</v>
      </c>
      <c r="AX80" s="33">
        <f t="shared" si="82"/>
        <v>0</v>
      </c>
      <c r="AY80" s="47"/>
      <c r="AZ80" s="48">
        <v>9523.2000000000007</v>
      </c>
      <c r="BA80" s="33">
        <f t="shared" si="83"/>
        <v>793.6</v>
      </c>
      <c r="BB80" s="47"/>
      <c r="BC80" s="38">
        <v>0</v>
      </c>
      <c r="BD80" s="33">
        <f t="shared" si="84"/>
        <v>0</v>
      </c>
      <c r="BE80" s="23"/>
      <c r="BF80" s="42">
        <v>0</v>
      </c>
      <c r="BG80" s="33">
        <f t="shared" si="85"/>
        <v>0</v>
      </c>
      <c r="BH80" s="47"/>
      <c r="BI80" s="38">
        <v>0</v>
      </c>
      <c r="BJ80" s="33">
        <f t="shared" si="86"/>
        <v>0</v>
      </c>
      <c r="BK80" s="47">
        <v>0</v>
      </c>
      <c r="BL80" s="38">
        <v>0</v>
      </c>
      <c r="BM80" s="33">
        <f t="shared" si="87"/>
        <v>0</v>
      </c>
      <c r="BN80" s="47">
        <v>0</v>
      </c>
      <c r="BO80" s="20">
        <f t="shared" si="88"/>
        <v>974</v>
      </c>
      <c r="BP80" s="33">
        <f t="shared" si="89"/>
        <v>81.166666666666671</v>
      </c>
      <c r="BQ80" s="20">
        <f t="shared" si="90"/>
        <v>0</v>
      </c>
      <c r="BR80" s="12">
        <f t="shared" si="133"/>
        <v>0</v>
      </c>
      <c r="BS80" s="11">
        <f t="shared" si="134"/>
        <v>0</v>
      </c>
      <c r="BT80" s="47">
        <v>600</v>
      </c>
      <c r="BU80" s="33">
        <f t="shared" si="91"/>
        <v>50</v>
      </c>
      <c r="BV80" s="47"/>
      <c r="BW80" s="47">
        <v>374</v>
      </c>
      <c r="BX80" s="33">
        <f t="shared" si="92"/>
        <v>31.166666666666668</v>
      </c>
      <c r="BY80" s="47"/>
      <c r="BZ80" s="42">
        <v>0</v>
      </c>
      <c r="CA80" s="33">
        <f t="shared" si="93"/>
        <v>0</v>
      </c>
      <c r="CB80" s="47"/>
      <c r="CC80" s="47">
        <v>0</v>
      </c>
      <c r="CD80" s="33">
        <f t="shared" si="94"/>
        <v>0</v>
      </c>
      <c r="CE80" s="47"/>
      <c r="CF80" s="19"/>
      <c r="CG80" s="33">
        <f t="shared" si="95"/>
        <v>0</v>
      </c>
      <c r="CH80" s="47">
        <v>0</v>
      </c>
      <c r="CI80" s="42">
        <v>0</v>
      </c>
      <c r="CJ80" s="33">
        <f t="shared" si="96"/>
        <v>0</v>
      </c>
      <c r="CK80" s="47"/>
      <c r="CL80" s="38">
        <v>0</v>
      </c>
      <c r="CM80" s="33">
        <f t="shared" si="97"/>
        <v>0</v>
      </c>
      <c r="CN80" s="47"/>
      <c r="CO80" s="47">
        <v>0</v>
      </c>
      <c r="CP80" s="33">
        <f t="shared" si="98"/>
        <v>0</v>
      </c>
      <c r="CQ80" s="47"/>
      <c r="CR80" s="47">
        <v>0</v>
      </c>
      <c r="CS80" s="33">
        <f t="shared" si="99"/>
        <v>0</v>
      </c>
      <c r="CT80" s="47"/>
      <c r="CU80" s="38">
        <v>0</v>
      </c>
      <c r="CV80" s="33">
        <f t="shared" si="100"/>
        <v>0</v>
      </c>
      <c r="CW80" s="47"/>
      <c r="CX80" s="42">
        <v>0</v>
      </c>
      <c r="CY80" s="33">
        <f t="shared" si="101"/>
        <v>0</v>
      </c>
      <c r="CZ80" s="47"/>
      <c r="DA80" s="42">
        <v>0</v>
      </c>
      <c r="DB80" s="33">
        <f t="shared" si="102"/>
        <v>0</v>
      </c>
      <c r="DC80" s="47"/>
      <c r="DD80" s="47">
        <v>0</v>
      </c>
      <c r="DE80" s="33">
        <f t="shared" si="103"/>
        <v>0</v>
      </c>
      <c r="DF80" s="47"/>
      <c r="DG80" s="47"/>
      <c r="DH80" s="20">
        <f t="shared" si="104"/>
        <v>12253</v>
      </c>
      <c r="DI80" s="33">
        <f t="shared" si="105"/>
        <v>1021.0833333333334</v>
      </c>
      <c r="DJ80" s="20">
        <f t="shared" si="106"/>
        <v>0</v>
      </c>
      <c r="DK80" s="42">
        <v>0</v>
      </c>
      <c r="DL80" s="33">
        <f t="shared" si="107"/>
        <v>0</v>
      </c>
      <c r="DM80" s="47">
        <v>0</v>
      </c>
      <c r="DN80" s="47">
        <v>0</v>
      </c>
      <c r="DO80" s="33">
        <f t="shared" si="108"/>
        <v>0</v>
      </c>
      <c r="DP80" s="47"/>
      <c r="DQ80" s="42">
        <v>0</v>
      </c>
      <c r="DR80" s="33">
        <f t="shared" si="109"/>
        <v>0</v>
      </c>
      <c r="DS80" s="47">
        <v>0</v>
      </c>
      <c r="DT80" s="47">
        <v>0</v>
      </c>
      <c r="DU80" s="33">
        <f t="shared" si="110"/>
        <v>0</v>
      </c>
      <c r="DV80" s="47"/>
      <c r="DW80" s="42">
        <v>0</v>
      </c>
      <c r="DX80" s="33">
        <f t="shared" si="111"/>
        <v>0</v>
      </c>
      <c r="DY80" s="47">
        <v>0</v>
      </c>
      <c r="DZ80" s="47">
        <v>700</v>
      </c>
      <c r="EA80" s="33">
        <f t="shared" si="112"/>
        <v>58.333333333333336</v>
      </c>
      <c r="EB80" s="47"/>
      <c r="EC80" s="47"/>
      <c r="ED80" s="20">
        <f t="shared" si="113"/>
        <v>700</v>
      </c>
      <c r="EE80" s="33">
        <f t="shared" si="114"/>
        <v>58.333333333333336</v>
      </c>
      <c r="EF80" s="12"/>
      <c r="EI80" s="14"/>
      <c r="EK80" s="14"/>
      <c r="EL80" s="14"/>
      <c r="EN80" s="14"/>
    </row>
    <row r="81" spans="1:144" s="15" customFormat="1" ht="20.25" customHeight="1" thickBot="1">
      <c r="A81" s="21">
        <v>72</v>
      </c>
      <c r="B81" s="70" t="s">
        <v>127</v>
      </c>
      <c r="C81" s="38">
        <v>220.5</v>
      </c>
      <c r="D81" s="38"/>
      <c r="E81" s="42">
        <v>0</v>
      </c>
      <c r="F81" s="25">
        <f t="shared" si="69"/>
        <v>12342</v>
      </c>
      <c r="G81" s="33">
        <f t="shared" si="115"/>
        <v>1028.5</v>
      </c>
      <c r="H81" s="12">
        <f t="shared" si="70"/>
        <v>0</v>
      </c>
      <c r="I81" s="12">
        <f t="shared" si="116"/>
        <v>0</v>
      </c>
      <c r="J81" s="12">
        <f t="shared" si="117"/>
        <v>0</v>
      </c>
      <c r="K81" s="12">
        <f t="shared" si="71"/>
        <v>3241.8</v>
      </c>
      <c r="L81" s="33">
        <f t="shared" si="72"/>
        <v>270.15000000000003</v>
      </c>
      <c r="M81" s="12">
        <f t="shared" si="118"/>
        <v>0</v>
      </c>
      <c r="N81" s="12">
        <f t="shared" si="119"/>
        <v>0</v>
      </c>
      <c r="O81" s="12">
        <f t="shared" si="120"/>
        <v>0</v>
      </c>
      <c r="P81" s="20">
        <f t="shared" si="73"/>
        <v>1121.8</v>
      </c>
      <c r="Q81" s="33">
        <f t="shared" si="74"/>
        <v>93.483333333333334</v>
      </c>
      <c r="R81" s="20">
        <f t="shared" si="75"/>
        <v>0</v>
      </c>
      <c r="S81" s="12">
        <f t="shared" si="121"/>
        <v>0</v>
      </c>
      <c r="T81" s="11">
        <f t="shared" si="122"/>
        <v>0</v>
      </c>
      <c r="U81" s="47">
        <v>10.6</v>
      </c>
      <c r="V81" s="33">
        <f t="shared" si="76"/>
        <v>0.8833333333333333</v>
      </c>
      <c r="W81" s="47"/>
      <c r="X81" s="12">
        <f t="shared" si="123"/>
        <v>0</v>
      </c>
      <c r="Y81" s="11">
        <f t="shared" si="124"/>
        <v>0</v>
      </c>
      <c r="Z81" s="47">
        <v>1620</v>
      </c>
      <c r="AA81" s="33">
        <f t="shared" si="77"/>
        <v>135</v>
      </c>
      <c r="AB81" s="47"/>
      <c r="AC81" s="12">
        <f t="shared" si="125"/>
        <v>0</v>
      </c>
      <c r="AD81" s="11">
        <f t="shared" si="126"/>
        <v>0</v>
      </c>
      <c r="AE81" s="47">
        <v>1111.2</v>
      </c>
      <c r="AF81" s="33">
        <f t="shared" si="78"/>
        <v>92.600000000000009</v>
      </c>
      <c r="AG81" s="47"/>
      <c r="AH81" s="12">
        <f t="shared" si="127"/>
        <v>0</v>
      </c>
      <c r="AI81" s="11">
        <f t="shared" si="128"/>
        <v>0</v>
      </c>
      <c r="AJ81" s="47">
        <v>0</v>
      </c>
      <c r="AK81" s="33">
        <f t="shared" si="79"/>
        <v>0</v>
      </c>
      <c r="AL81" s="47"/>
      <c r="AM81" s="12" t="e">
        <f t="shared" si="129"/>
        <v>#DIV/0!</v>
      </c>
      <c r="AN81" s="11" t="e">
        <f t="shared" si="130"/>
        <v>#DIV/0!</v>
      </c>
      <c r="AO81" s="47"/>
      <c r="AP81" s="33">
        <f t="shared" si="80"/>
        <v>0</v>
      </c>
      <c r="AQ81" s="47"/>
      <c r="AR81" s="12" t="e">
        <f t="shared" si="131"/>
        <v>#DIV/0!</v>
      </c>
      <c r="AS81" s="11" t="e">
        <f t="shared" si="132"/>
        <v>#DIV/0!</v>
      </c>
      <c r="AT81" s="38">
        <v>0</v>
      </c>
      <c r="AU81" s="33">
        <f t="shared" si="81"/>
        <v>0</v>
      </c>
      <c r="AV81" s="47">
        <v>0</v>
      </c>
      <c r="AW81" s="38">
        <v>0</v>
      </c>
      <c r="AX81" s="33">
        <f t="shared" si="82"/>
        <v>0</v>
      </c>
      <c r="AY81" s="47"/>
      <c r="AZ81" s="49">
        <v>9100.2000000000007</v>
      </c>
      <c r="BA81" s="33">
        <f t="shared" si="83"/>
        <v>758.35</v>
      </c>
      <c r="BB81" s="47"/>
      <c r="BC81" s="38">
        <v>0</v>
      </c>
      <c r="BD81" s="33">
        <f t="shared" si="84"/>
        <v>0</v>
      </c>
      <c r="BE81" s="23"/>
      <c r="BF81" s="42">
        <v>0</v>
      </c>
      <c r="BG81" s="33">
        <f t="shared" si="85"/>
        <v>0</v>
      </c>
      <c r="BH81" s="47"/>
      <c r="BI81" s="38">
        <v>0</v>
      </c>
      <c r="BJ81" s="33">
        <f t="shared" si="86"/>
        <v>0</v>
      </c>
      <c r="BK81" s="47">
        <v>0</v>
      </c>
      <c r="BL81" s="38">
        <v>0</v>
      </c>
      <c r="BM81" s="33">
        <f t="shared" si="87"/>
        <v>0</v>
      </c>
      <c r="BN81" s="47">
        <v>0</v>
      </c>
      <c r="BO81" s="20">
        <f t="shared" si="88"/>
        <v>500</v>
      </c>
      <c r="BP81" s="33">
        <f t="shared" si="89"/>
        <v>41.666666666666664</v>
      </c>
      <c r="BQ81" s="20">
        <f t="shared" si="90"/>
        <v>0</v>
      </c>
      <c r="BR81" s="12">
        <f t="shared" si="133"/>
        <v>0</v>
      </c>
      <c r="BS81" s="11">
        <f t="shared" si="134"/>
        <v>0</v>
      </c>
      <c r="BT81" s="47">
        <v>500</v>
      </c>
      <c r="BU81" s="33">
        <f t="shared" si="91"/>
        <v>41.666666666666664</v>
      </c>
      <c r="BV81" s="47"/>
      <c r="BW81" s="47">
        <v>0</v>
      </c>
      <c r="BX81" s="33">
        <f t="shared" si="92"/>
        <v>0</v>
      </c>
      <c r="BY81" s="47"/>
      <c r="BZ81" s="42">
        <v>0</v>
      </c>
      <c r="CA81" s="33">
        <f t="shared" si="93"/>
        <v>0</v>
      </c>
      <c r="CB81" s="47"/>
      <c r="CC81" s="47">
        <v>0</v>
      </c>
      <c r="CD81" s="33">
        <f t="shared" si="94"/>
        <v>0</v>
      </c>
      <c r="CE81" s="47"/>
      <c r="CF81" s="19"/>
      <c r="CG81" s="33">
        <f t="shared" si="95"/>
        <v>0</v>
      </c>
      <c r="CH81" s="47">
        <v>0</v>
      </c>
      <c r="CI81" s="42">
        <v>0</v>
      </c>
      <c r="CJ81" s="33">
        <f t="shared" si="96"/>
        <v>0</v>
      </c>
      <c r="CK81" s="47"/>
      <c r="CL81" s="38">
        <v>0</v>
      </c>
      <c r="CM81" s="33">
        <f t="shared" si="97"/>
        <v>0</v>
      </c>
      <c r="CN81" s="47"/>
      <c r="CO81" s="47">
        <v>0</v>
      </c>
      <c r="CP81" s="33">
        <f t="shared" si="98"/>
        <v>0</v>
      </c>
      <c r="CQ81" s="47"/>
      <c r="CR81" s="47">
        <v>0</v>
      </c>
      <c r="CS81" s="33">
        <f t="shared" si="99"/>
        <v>0</v>
      </c>
      <c r="CT81" s="47"/>
      <c r="CU81" s="38">
        <v>0</v>
      </c>
      <c r="CV81" s="33">
        <f t="shared" si="100"/>
        <v>0</v>
      </c>
      <c r="CW81" s="47"/>
      <c r="CX81" s="42">
        <v>0</v>
      </c>
      <c r="CY81" s="33">
        <f t="shared" si="101"/>
        <v>0</v>
      </c>
      <c r="CZ81" s="47"/>
      <c r="DA81" s="42">
        <v>0</v>
      </c>
      <c r="DB81" s="33">
        <f t="shared" si="102"/>
        <v>0</v>
      </c>
      <c r="DC81" s="47"/>
      <c r="DD81" s="47">
        <v>0</v>
      </c>
      <c r="DE81" s="33">
        <f t="shared" si="103"/>
        <v>0</v>
      </c>
      <c r="DF81" s="47"/>
      <c r="DG81" s="47"/>
      <c r="DH81" s="20">
        <f t="shared" si="104"/>
        <v>12342</v>
      </c>
      <c r="DI81" s="33">
        <f t="shared" si="105"/>
        <v>1028.5</v>
      </c>
      <c r="DJ81" s="20">
        <f t="shared" si="106"/>
        <v>0</v>
      </c>
      <c r="DK81" s="42">
        <v>0</v>
      </c>
      <c r="DL81" s="33">
        <f t="shared" si="107"/>
        <v>0</v>
      </c>
      <c r="DM81" s="47">
        <v>0</v>
      </c>
      <c r="DN81" s="47">
        <v>0</v>
      </c>
      <c r="DO81" s="33">
        <f t="shared" si="108"/>
        <v>0</v>
      </c>
      <c r="DP81" s="47"/>
      <c r="DQ81" s="42">
        <v>0</v>
      </c>
      <c r="DR81" s="33">
        <f t="shared" si="109"/>
        <v>0</v>
      </c>
      <c r="DS81" s="47">
        <v>0</v>
      </c>
      <c r="DT81" s="47">
        <v>0</v>
      </c>
      <c r="DU81" s="33">
        <f t="shared" si="110"/>
        <v>0</v>
      </c>
      <c r="DV81" s="47"/>
      <c r="DW81" s="42">
        <v>0</v>
      </c>
      <c r="DX81" s="33">
        <f t="shared" si="111"/>
        <v>0</v>
      </c>
      <c r="DY81" s="47">
        <v>0</v>
      </c>
      <c r="DZ81" s="47">
        <v>500</v>
      </c>
      <c r="EA81" s="33">
        <f t="shared" si="112"/>
        <v>41.666666666666664</v>
      </c>
      <c r="EB81" s="47"/>
      <c r="EC81" s="47"/>
      <c r="ED81" s="20">
        <f t="shared" si="113"/>
        <v>500</v>
      </c>
      <c r="EE81" s="33">
        <f t="shared" si="114"/>
        <v>41.666666666666664</v>
      </c>
      <c r="EF81" s="12"/>
      <c r="EI81" s="14"/>
      <c r="EK81" s="14"/>
      <c r="EL81" s="14"/>
      <c r="EN81" s="14"/>
    </row>
    <row r="82" spans="1:144" s="17" customFormat="1" ht="18.75" customHeight="1">
      <c r="A82" s="21"/>
      <c r="B82" s="18" t="s">
        <v>44</v>
      </c>
      <c r="C82" s="16">
        <f>SUM(C10:C81)</f>
        <v>551256.19999999995</v>
      </c>
      <c r="D82" s="16"/>
      <c r="E82" s="16">
        <f>SUM(E10:E81)</f>
        <v>390020.7</v>
      </c>
      <c r="F82" s="25">
        <f t="shared" si="69"/>
        <v>4590881.7410000013</v>
      </c>
      <c r="G82" s="12">
        <f>F82/12*11</f>
        <v>4208308.2625833349</v>
      </c>
      <c r="H82" s="16">
        <f>SUM(H10:H81)</f>
        <v>0</v>
      </c>
      <c r="I82" s="12">
        <f t="shared" si="116"/>
        <v>0</v>
      </c>
      <c r="J82" s="12">
        <f t="shared" si="117"/>
        <v>0</v>
      </c>
      <c r="K82" s="16">
        <f>SUM(K10:K81)</f>
        <v>1549703.101</v>
      </c>
      <c r="L82" s="12">
        <f>K82/12*11</f>
        <v>1420561.1759166666</v>
      </c>
      <c r="M82" s="16">
        <f>SUM(M10:M81)</f>
        <v>0</v>
      </c>
      <c r="N82" s="12">
        <f t="shared" si="119"/>
        <v>0</v>
      </c>
      <c r="O82" s="12">
        <f t="shared" si="120"/>
        <v>0</v>
      </c>
      <c r="P82" s="24">
        <f>SUM(P10:P81)</f>
        <v>607990.79999999981</v>
      </c>
      <c r="Q82" s="12">
        <f>P82/12*11</f>
        <v>557324.89999999991</v>
      </c>
      <c r="R82" s="24">
        <f>SUM(R10:R81)</f>
        <v>0</v>
      </c>
      <c r="S82" s="12">
        <f t="shared" si="121"/>
        <v>0</v>
      </c>
      <c r="T82" s="11">
        <f t="shared" si="122"/>
        <v>0</v>
      </c>
      <c r="U82" s="24">
        <f>SUM(U10:U81)</f>
        <v>127974.80000000002</v>
      </c>
      <c r="V82" s="12">
        <f>U82/12*11</f>
        <v>117310.23333333334</v>
      </c>
      <c r="W82" s="24">
        <f>SUM(W10:W81)</f>
        <v>0</v>
      </c>
      <c r="X82" s="12">
        <f t="shared" si="123"/>
        <v>0</v>
      </c>
      <c r="Y82" s="11">
        <f t="shared" si="124"/>
        <v>0</v>
      </c>
      <c r="Z82" s="24">
        <f>SUM(Z10:Z81)</f>
        <v>376374.50099999999</v>
      </c>
      <c r="AA82" s="12">
        <f>Z82/12*11</f>
        <v>345009.95925000001</v>
      </c>
      <c r="AB82" s="24">
        <f>SUM(AB10:AB81)</f>
        <v>0</v>
      </c>
      <c r="AC82" s="12">
        <f t="shared" si="125"/>
        <v>0</v>
      </c>
      <c r="AD82" s="11">
        <f t="shared" si="126"/>
        <v>0</v>
      </c>
      <c r="AE82" s="24">
        <f>SUM(AE10:AE81)</f>
        <v>480016.00000000012</v>
      </c>
      <c r="AF82" s="12">
        <f>AE82/12*11</f>
        <v>440014.66666666674</v>
      </c>
      <c r="AG82" s="24">
        <f>SUM(AG10:AG81)</f>
        <v>0</v>
      </c>
      <c r="AH82" s="12">
        <f t="shared" si="127"/>
        <v>0</v>
      </c>
      <c r="AI82" s="11">
        <f t="shared" si="128"/>
        <v>0</v>
      </c>
      <c r="AJ82" s="24">
        <f>SUM(AJ10:AJ81)</f>
        <v>45149.599999999999</v>
      </c>
      <c r="AK82" s="12">
        <f>AJ82/12*11</f>
        <v>41387.133333333331</v>
      </c>
      <c r="AL82" s="24">
        <f>SUM(AL10:AL81)</f>
        <v>0</v>
      </c>
      <c r="AM82" s="12">
        <f t="shared" si="129"/>
        <v>0</v>
      </c>
      <c r="AN82" s="11">
        <f t="shared" si="130"/>
        <v>0</v>
      </c>
      <c r="AO82" s="24">
        <f>SUM(AO10:AO81)</f>
        <v>22900</v>
      </c>
      <c r="AP82" s="12">
        <f>AO82/12*11</f>
        <v>20991.666666666664</v>
      </c>
      <c r="AQ82" s="24">
        <f>SUM(AQ10:AQ81)</f>
        <v>0</v>
      </c>
      <c r="AR82" s="12">
        <f t="shared" si="131"/>
        <v>0</v>
      </c>
      <c r="AS82" s="11">
        <f t="shared" si="132"/>
        <v>0</v>
      </c>
      <c r="AT82" s="24">
        <f>SUM(AT10:AT81)</f>
        <v>0</v>
      </c>
      <c r="AU82" s="12">
        <f>AT82/12*11</f>
        <v>0</v>
      </c>
      <c r="AV82" s="19">
        <v>0</v>
      </c>
      <c r="AW82" s="24">
        <f>SUM(AW10:AW81)</f>
        <v>0</v>
      </c>
      <c r="AX82" s="12">
        <f>AW82/12*11</f>
        <v>0</v>
      </c>
      <c r="AY82" s="19">
        <f>SUM(AY10:AY81)</f>
        <v>0</v>
      </c>
      <c r="AZ82" s="24">
        <f>SUM(AZ10:AZ81)</f>
        <v>2880853.5400000024</v>
      </c>
      <c r="BA82" s="12">
        <f>AZ82/12*11</f>
        <v>2640782.411666669</v>
      </c>
      <c r="BB82" s="19">
        <f>SUM(BB10:BB81)</f>
        <v>0</v>
      </c>
      <c r="BC82" s="24">
        <f>SUM(BC10:BC81)</f>
        <v>1607.2</v>
      </c>
      <c r="BD82" s="12">
        <f>BC82/12*11</f>
        <v>1473.2666666666667</v>
      </c>
      <c r="BE82" s="23"/>
      <c r="BF82" s="24">
        <f>SUM(BF10:BF81)</f>
        <v>16802.899999999998</v>
      </c>
      <c r="BG82" s="12">
        <f>BF82/12*11</f>
        <v>15402.658333333333</v>
      </c>
      <c r="BH82" s="19">
        <f>SUM(BH10:BH81)</f>
        <v>0</v>
      </c>
      <c r="BI82" s="24">
        <f>SUM(BI10:BI81)</f>
        <v>0</v>
      </c>
      <c r="BJ82" s="12">
        <f>BI82/12*11</f>
        <v>0</v>
      </c>
      <c r="BK82" s="19"/>
      <c r="BL82" s="24">
        <f>SUM(BL10:BL81)</f>
        <v>0</v>
      </c>
      <c r="BM82" s="12">
        <f>BL82/12*11</f>
        <v>0</v>
      </c>
      <c r="BN82" s="19"/>
      <c r="BO82" s="24">
        <f>SUM(BO10:BO81)</f>
        <v>147516.59999999998</v>
      </c>
      <c r="BP82" s="12">
        <f>BO82/12*11</f>
        <v>135223.54999999996</v>
      </c>
      <c r="BQ82" s="24">
        <f>SUM(BQ10:BQ81)</f>
        <v>0</v>
      </c>
      <c r="BR82" s="12">
        <f t="shared" si="133"/>
        <v>0</v>
      </c>
      <c r="BS82" s="11">
        <f t="shared" si="134"/>
        <v>0</v>
      </c>
      <c r="BT82" s="24">
        <f>SUM(BT10:BT81)</f>
        <v>109557.3</v>
      </c>
      <c r="BU82" s="12">
        <f>BT82/12*11</f>
        <v>100427.52499999999</v>
      </c>
      <c r="BV82" s="20">
        <f>SUM(BV10:BV81)</f>
        <v>0</v>
      </c>
      <c r="BW82" s="24">
        <f>SUM(BW10:BW81)</f>
        <v>15816.6</v>
      </c>
      <c r="BX82" s="12">
        <f>BW82/12*11</f>
        <v>14498.55</v>
      </c>
      <c r="BY82" s="20">
        <f>SUM(BY10:BY81)</f>
        <v>0</v>
      </c>
      <c r="BZ82" s="24">
        <f>SUM(BZ10:BZ81)</f>
        <v>11864.3</v>
      </c>
      <c r="CA82" s="12">
        <f>BZ82/12*11</f>
        <v>10875.608333333334</v>
      </c>
      <c r="CB82" s="19">
        <f>SUM(CB10:CB81)</f>
        <v>0</v>
      </c>
      <c r="CC82" s="24">
        <f>SUM(CC10:CC81)</f>
        <v>10278.4</v>
      </c>
      <c r="CD82" s="12">
        <f>CC82/12*11</f>
        <v>9421.8666666666668</v>
      </c>
      <c r="CE82" s="19">
        <f>SUM(CE10:CE81)</f>
        <v>0</v>
      </c>
      <c r="CF82" s="24">
        <f>SUM(CF10:CF81)</f>
        <v>0</v>
      </c>
      <c r="CG82" s="12">
        <f>CF82/12*11</f>
        <v>0</v>
      </c>
      <c r="CH82" s="19"/>
      <c r="CI82" s="24">
        <f>SUM(CI10:CI81)</f>
        <v>22163.9</v>
      </c>
      <c r="CJ82" s="12">
        <f>CI82/12*11</f>
        <v>20316.908333333333</v>
      </c>
      <c r="CK82" s="19">
        <f>SUM(CK10:CK81)</f>
        <v>0</v>
      </c>
      <c r="CL82" s="24">
        <f>SUM(CL10:CL81)</f>
        <v>14700</v>
      </c>
      <c r="CM82" s="12">
        <f>CL82/12*11</f>
        <v>13475</v>
      </c>
      <c r="CN82" s="19">
        <f>SUM(CN10:CN81)</f>
        <v>0</v>
      </c>
      <c r="CO82" s="24">
        <f>SUM(CO10:CO81)</f>
        <v>282273</v>
      </c>
      <c r="CP82" s="12">
        <f>CO82/12*11</f>
        <v>258750.25</v>
      </c>
      <c r="CQ82" s="19">
        <f>SUM(CQ10:CQ81)</f>
        <v>0</v>
      </c>
      <c r="CR82" s="24">
        <f>SUM(CR10:CR81)</f>
        <v>104275.49999999999</v>
      </c>
      <c r="CS82" s="12">
        <f>CR82/12*11</f>
        <v>95585.874999999985</v>
      </c>
      <c r="CT82" s="51">
        <f>SUM(CT10:CT81)</f>
        <v>0</v>
      </c>
      <c r="CU82" s="24">
        <f>SUM(CU10:CU81)</f>
        <v>14050</v>
      </c>
      <c r="CV82" s="12">
        <f>CU82/12*11</f>
        <v>12879.166666666666</v>
      </c>
      <c r="CW82" s="19">
        <f>SUM(CW10:CW81)</f>
        <v>0</v>
      </c>
      <c r="CX82" s="24">
        <f>SUM(CX10:CX81)</f>
        <v>1580</v>
      </c>
      <c r="CY82" s="12">
        <f>CX82/12*11</f>
        <v>1448.3333333333333</v>
      </c>
      <c r="CZ82" s="19">
        <f>SUM(CZ10:CZ81)</f>
        <v>0</v>
      </c>
      <c r="DA82" s="24">
        <f>SUM(DA10:DA81)</f>
        <v>0</v>
      </c>
      <c r="DB82" s="12">
        <f>DA82/12*11</f>
        <v>0</v>
      </c>
      <c r="DC82" s="47">
        <f>SUM(DC10:DC81)</f>
        <v>0</v>
      </c>
      <c r="DD82" s="24">
        <f>SUM(DD10:DD81)</f>
        <v>37168.6</v>
      </c>
      <c r="DE82" s="12">
        <f>DD82/12*11</f>
        <v>34071.216666666667</v>
      </c>
      <c r="DF82" s="47">
        <f>SUM(DF10:DF81)</f>
        <v>0</v>
      </c>
      <c r="DG82" s="47">
        <f>SUM(DG10:DG81)</f>
        <v>0</v>
      </c>
      <c r="DH82" s="24">
        <f>SUM(DH10:DH81)</f>
        <v>4474881.6410000017</v>
      </c>
      <c r="DI82" s="12">
        <f>DH82/12*11</f>
        <v>4101974.8375833351</v>
      </c>
      <c r="DJ82" s="20">
        <f t="shared" si="106"/>
        <v>0</v>
      </c>
      <c r="DK82" s="24">
        <f>SUM(DK10:DK81)</f>
        <v>0</v>
      </c>
      <c r="DL82" s="12">
        <f>DK82/12*11</f>
        <v>0</v>
      </c>
      <c r="DM82" s="47">
        <v>0</v>
      </c>
      <c r="DN82" s="24">
        <f>SUM(DN10:DN81)</f>
        <v>88429.200000000012</v>
      </c>
      <c r="DO82" s="12">
        <f>DN82/12*11</f>
        <v>81060.10000000002</v>
      </c>
      <c r="DP82" s="47">
        <f>SUM(DP10:DP81)</f>
        <v>0</v>
      </c>
      <c r="DQ82" s="24">
        <f>SUM(DQ10:DQ81)</f>
        <v>0</v>
      </c>
      <c r="DR82" s="12">
        <f>DQ82/12*11</f>
        <v>0</v>
      </c>
      <c r="DS82" s="19">
        <f>SUM(DS10:DS81)</f>
        <v>0</v>
      </c>
      <c r="DT82" s="24">
        <f>SUM(DT10:DT81)</f>
        <v>10121</v>
      </c>
      <c r="DU82" s="12">
        <f>DT82/12*11</f>
        <v>9277.5833333333321</v>
      </c>
      <c r="DV82" s="19">
        <f>SUM(DV10:DV81)</f>
        <v>0</v>
      </c>
      <c r="DW82" s="24">
        <f>SUM(DW10:DW81)</f>
        <v>0</v>
      </c>
      <c r="DX82" s="12">
        <f>DW82/12*11</f>
        <v>0</v>
      </c>
      <c r="DY82" s="19">
        <f>SUM(DY10:DY81)</f>
        <v>0</v>
      </c>
      <c r="DZ82" s="24">
        <f>SUM(DZ10:DZ81)</f>
        <v>301436.50000000006</v>
      </c>
      <c r="EA82" s="12">
        <f>DZ82/12*11</f>
        <v>276316.79166666674</v>
      </c>
      <c r="EB82" s="19">
        <f>SUM(EB10:EB81)</f>
        <v>0</v>
      </c>
      <c r="EC82" s="24">
        <f>SUM(EC10:EC81)</f>
        <v>0</v>
      </c>
      <c r="ED82" s="24">
        <f>SUM(ED10:ED81)</f>
        <v>417436.60000000003</v>
      </c>
      <c r="EE82" s="12">
        <f>ED82/12*11</f>
        <v>382650.21666666673</v>
      </c>
      <c r="EF82" s="24">
        <f>SUM(EF10:EF81)</f>
        <v>0</v>
      </c>
    </row>
    <row r="83" spans="1:144">
      <c r="C83" s="52"/>
      <c r="D83" s="52"/>
      <c r="E83" s="52"/>
      <c r="F83" s="52"/>
      <c r="G83" s="52"/>
      <c r="H83" s="52"/>
    </row>
  </sheetData>
  <protectedRanges>
    <protectedRange sqref="BV82" name="Range5_1_1_1_2_1_1_2_1_1_1_2_1_1_1"/>
    <protectedRange sqref="BY82" name="Range5_2_1_1_2_1_1_2_1_1_1_2_1_1_1"/>
    <protectedRange sqref="X10:X82" name="Range4_5_1_2_1_1_1_1_1_1_1_1_1"/>
    <protectedRange sqref="AC10:AC82" name="Range4_1_1_1_2_1_1_1_1_1_1_1_1_1"/>
    <protectedRange sqref="AH10:AH82" name="Range4_2_1_1_2_1_1_1_1_1_1_1_1_1"/>
    <protectedRange sqref="AM10:AM82" name="Range4_3_1_1_2_1_1_1_1_1_1_1_1_1"/>
    <protectedRange sqref="AR10:AR82" name="Range4_4_1_1_2_1_1_1_1_1_1_1_1_1"/>
    <protectedRange sqref="C41:E42" name="Range4_13"/>
    <protectedRange sqref="C10:E39" name="Range1_1_1_1_1"/>
    <protectedRange sqref="C40:E40" name="Range1_1_1_1_2"/>
    <protectedRange sqref="C43:E43" name="Range1_1_1_1_3"/>
    <protectedRange sqref="E44:E81" name="Range1_1_1_1_4_1"/>
    <protectedRange sqref="C65:D67 C62:D62 C45:D45" name="Range4_13_2_1"/>
    <protectedRange sqref="C44:D44" name="Range1_1_1_1_4_2_1"/>
    <protectedRange sqref="C46:D47" name="Range1_1_1_1_5_2_1"/>
    <protectedRange sqref="C48:D49" name="Range1_1_1_1_6_2_1"/>
    <protectedRange sqref="C50:D51" name="Range1_1_1_1_7_2_1"/>
    <protectedRange sqref="C52:D54" name="Range1_1_1_1_8_2_1"/>
    <protectedRange sqref="C55:D56" name="Range1_1_1_1_10_2_1"/>
    <protectedRange sqref="C57:D59" name="Range1_1_1_1_11_2_1"/>
    <protectedRange sqref="C60:D61" name="Range1_1_1_1_12_2_1"/>
    <protectedRange sqref="C63:D64" name="Range1_1_1_1_9_2_1"/>
    <protectedRange sqref="C68:D72" name="Range1_1_1_1_13_2_1"/>
    <protectedRange sqref="C73:D75" name="Range4_24_1_1_2_1"/>
    <protectedRange sqref="C76:D78" name="Range4_9_1_1_2_1"/>
    <protectedRange sqref="C79:D81" name="Range4_9_1_1_1_1_2_1"/>
    <protectedRange sqref="U10:U43" name="Range4_1"/>
    <protectedRange sqref="U44:U81" name="Range4_1_5_1"/>
    <protectedRange sqref="Z10:Z43" name="Range4_1_1"/>
    <protectedRange sqref="Z44:Z81" name="Range4_1_1_3_1"/>
    <protectedRange sqref="AE10:AE43" name="Range4_1_2"/>
    <protectedRange sqref="AE44:AE81" name="Range4_1_2_2_1"/>
    <protectedRange sqref="AJ10:AJ43" name="Range4_1_3"/>
    <protectedRange sqref="AJ44:AJ81" name="Range4_1_3_2_1"/>
    <protectedRange sqref="AO10:AO11 AO36:AO43" name="Range4_1_10"/>
    <protectedRange sqref="AO46:AO81" name="Range4_1_10_2_1"/>
    <protectedRange sqref="AT10:AT43" name="Range4_18_1_2"/>
    <protectedRange sqref="AT44:AT81" name="Range4_18_1_2_1"/>
    <protectedRange sqref="AW10:AW43" name="Range4_18_1_2_2"/>
    <protectedRange sqref="AW44:AW81" name="Range4_18_1_2_1_1"/>
    <protectedRange sqref="BF10:BF43" name="Range4_9_2"/>
    <protectedRange sqref="BF46:BF58 BF60:BF81 BF44" name="Range4_9_2_1"/>
    <protectedRange sqref="BF45" name="Range5_19_1_1_1_1"/>
    <protectedRange sqref="BF59" name="Range5_19_2_1"/>
    <protectedRange sqref="BT10:BT43" name="Range5_1_9"/>
    <protectedRange sqref="BT44:BT81" name="Range5_1_9_2_1"/>
    <protectedRange sqref="BW10:BW43" name="Range5_1_10"/>
    <protectedRange sqref="BW44:BW81" name="Range5_1_10_2_1"/>
    <protectedRange sqref="BZ10:BZ42" name="Range5_19_1"/>
    <protectedRange sqref="BZ43" name="Range5_20_3_1"/>
    <protectedRange sqref="BZ44:BZ45" name="Range5_19_1_1"/>
    <protectedRange sqref="BZ47" name="Range5_20_4_2_1"/>
    <protectedRange sqref="BZ46" name="Range5_20_1_6_1"/>
    <protectedRange sqref="BZ48:BZ51" name="Range5_20_4_3_1"/>
    <protectedRange sqref="BZ59 BZ53:BZ54" name="Range5_20_5_1_1"/>
    <protectedRange sqref="BZ52" name="Range5_14_1_1_1"/>
    <protectedRange sqref="BZ55:BZ58" name="Range5_21_1_1_2"/>
    <protectedRange sqref="BZ60:BZ61" name="Range5_21_1_1_1_1"/>
    <protectedRange sqref="BZ68" name="Range5_21_2_2"/>
    <protectedRange sqref="BZ62:BZ67" name="Range5_21_1_2_1"/>
    <protectedRange sqref="BZ69:BZ81" name="Range5_21_2_1_1"/>
    <protectedRange sqref="CC10:CC43" name="Range5_1_11"/>
    <protectedRange sqref="CC44:CC81" name="Range5_1_11_2_1"/>
    <protectedRange sqref="CI10:CI41 CI43" name="Range5_21_1"/>
    <protectedRange sqref="CI42" name="Range5_4"/>
    <protectedRange sqref="CI44:CI45" name="Range5_21_1_4_1"/>
    <protectedRange sqref="CI47" name="Range5_20_6_1_2_1"/>
    <protectedRange sqref="CI46" name="Range5_20_6_2_2_1"/>
    <protectedRange sqref="CI48:CI51" name="Range5_20_6_3_2_1"/>
    <protectedRange sqref="CI53:CI54 CI59" name="Range5_24_1_1_3_1"/>
    <protectedRange sqref="CI52" name="Range5_24_1_2_2_1"/>
    <protectedRange sqref="CI55:CI58" name="Range5_24_1_1_1_2_1"/>
    <protectedRange sqref="CI60:CI61" name="Range5_24_2_3_1"/>
    <protectedRange sqref="CI68" name="Range5_24_1_3_2_1"/>
    <protectedRange sqref="CI62:CI67" name="Range5_24_2_1_2_1"/>
    <protectedRange sqref="CI69:CI81" name="Range5_24_3_2_1"/>
    <protectedRange sqref="CL10:CL43" name="Range4_10"/>
    <protectedRange sqref="CL44:CL45" name="Range4_10_1"/>
    <protectedRange sqref="CL46:CL51" name="Range5_24_4_1"/>
    <protectedRange sqref="CL52:CL61" name="Range4_2_1"/>
    <protectedRange sqref="CL62:CL81" name="Range4_4_1"/>
    <protectedRange sqref="CO10:CO43" name="Range5_1"/>
    <protectedRange sqref="CO44:CO81" name="Range5_1_3_1"/>
    <protectedRange sqref="CU10:CU43" name="Range4"/>
    <protectedRange sqref="CU44:CU45" name="Range4_8_1"/>
    <protectedRange sqref="CU46:CU51" name="Range4_3_2_1"/>
    <protectedRange sqref="CU52:CU61" name="Range4_5_2_1"/>
    <protectedRange sqref="CU62:CU81" name="Range4_6_2_1"/>
    <protectedRange sqref="CX10:CX43" name="Range5_24_1"/>
    <protectedRange sqref="CX44 CX62:CX81" name="Range5_24_1_5_1"/>
    <protectedRange sqref="CX45" name="Range5_5_2_1"/>
    <protectedRange sqref="CX47" name="Range5_8_2_1"/>
    <protectedRange sqref="CX46" name="Range5_15_2_1"/>
    <protectedRange sqref="CX48:CX51" name="Range5_16_2_1"/>
    <protectedRange sqref="CX53:CX54 CX59" name="Range5_17_2_1"/>
    <protectedRange sqref="CX52" name="Range5_18_2_1"/>
    <protectedRange sqref="CX55:CX58" name="Range5_23_2_1"/>
    <protectedRange sqref="CX60:CX61" name="Range5_24_6_1"/>
    <protectedRange sqref="DD10:DD43" name="Range5_1_1"/>
    <protectedRange sqref="DD44:DD81" name="Range5_1_1_2_1"/>
    <protectedRange sqref="CH10:CH81" name="Range5_6"/>
    <protectedRange sqref="DM10:DM33" name="Range6"/>
    <protectedRange sqref="AG10:AG81" name="Range4_1_6"/>
    <protectedRange sqref="AB10:AB81" name="Range4_1_7"/>
    <protectedRange sqref="W10:W81" name="Range4_1_8"/>
    <protectedRange sqref="AL10:AL81" name="Range4_1_9"/>
    <protectedRange sqref="AQ10:AQ81" name="Range4_1_11"/>
    <protectedRange sqref="AV10:AV81" name="Range4_1_12"/>
    <protectedRange sqref="AY10:AY81" name="Range4_1_13"/>
    <protectedRange sqref="BB10:BB81" name="Range4_1_14"/>
    <protectedRange sqref="BH10:BH81" name="Range4_1_15"/>
    <protectedRange sqref="BK10:BK81" name="Range4_1_16"/>
    <protectedRange sqref="BN10:BN81" name="Range4_1_17"/>
    <protectedRange sqref="CB10:CB81" name="Range5_1_4"/>
    <protectedRange sqref="CE10:CE81" name="Range5_1_5"/>
    <protectedRange sqref="CK10:CK81" name="Range5_1_6"/>
    <protectedRange sqref="CN10:CN81" name="Range5_1_7"/>
    <protectedRange sqref="CQ10:CQ81" name="Range5_1_8"/>
    <protectedRange sqref="CT10:CT81" name="Range5_1_12"/>
    <protectedRange sqref="CW10:CW81" name="Range5_1_13"/>
    <protectedRange sqref="CZ10:CZ81" name="Range5_1_14"/>
    <protectedRange sqref="DC82" name="Range5_1_15"/>
    <protectedRange sqref="DF82:DG82" name="Range5_1_16"/>
    <protectedRange sqref="DM34:DM82" name="Range6_1_1"/>
    <protectedRange sqref="DP82" name="Range6_1_3"/>
    <protectedRange sqref="DC10:DC81" name="Range5_1_18"/>
    <protectedRange sqref="DF10:DG81" name="Range5_1_19"/>
    <protectedRange sqref="DN10:DN81" name="Range6_1_4"/>
    <protectedRange sqref="DP10:DP81" name="Range6_1_5"/>
    <protectedRange sqref="DS10:DS81" name="Range6_1_6"/>
    <protectedRange sqref="DT10:DT81" name="Range6_1_7"/>
    <protectedRange sqref="DV10:DV81" name="Range6_1_8"/>
    <protectedRange sqref="DY10:DY81" name="Range6_1_9"/>
    <protectedRange sqref="EB10:EC81" name="Range6_1_10"/>
    <protectedRange sqref="DZ10:DZ81" name="Range6_1_11"/>
    <protectedRange sqref="CR10:CR81" name="Range5_1_20"/>
    <protectedRange sqref="BV10:BV81" name="Range5"/>
    <protectedRange sqref="BY10:BY81" name="Range5_2"/>
  </protectedRanges>
  <mergeCells count="132">
    <mergeCell ref="C1:O1"/>
    <mergeCell ref="C2:O2"/>
    <mergeCell ref="U2:W2"/>
    <mergeCell ref="M3:P3"/>
    <mergeCell ref="A4:A8"/>
    <mergeCell ref="B4:B8"/>
    <mergeCell ref="C4:C8"/>
    <mergeCell ref="E4:E8"/>
    <mergeCell ref="F4:J6"/>
    <mergeCell ref="K4:O6"/>
    <mergeCell ref="P4:DF4"/>
    <mergeCell ref="AT6:AV6"/>
    <mergeCell ref="AW6:AY6"/>
    <mergeCell ref="CF5:CN5"/>
    <mergeCell ref="AJ7:AJ8"/>
    <mergeCell ref="AK7:AN7"/>
    <mergeCell ref="AO7:AO8"/>
    <mergeCell ref="AP7:AS7"/>
    <mergeCell ref="AT7:AT8"/>
    <mergeCell ref="AU7:AV7"/>
    <mergeCell ref="U7:U8"/>
    <mergeCell ref="V7:Y7"/>
    <mergeCell ref="Z7:Z8"/>
    <mergeCell ref="AA7:AD7"/>
    <mergeCell ref="DG4:DG6"/>
    <mergeCell ref="DH4:DJ6"/>
    <mergeCell ref="DK4:EB4"/>
    <mergeCell ref="EC4:EC6"/>
    <mergeCell ref="ED4:EF6"/>
    <mergeCell ref="P5:AV5"/>
    <mergeCell ref="AW5:BK5"/>
    <mergeCell ref="BL5:BN6"/>
    <mergeCell ref="BO5:CE5"/>
    <mergeCell ref="CO5:CW5"/>
    <mergeCell ref="CX5:CZ6"/>
    <mergeCell ref="DA5:DC6"/>
    <mergeCell ref="DD5:DF6"/>
    <mergeCell ref="DK5:DP5"/>
    <mergeCell ref="CO6:CQ6"/>
    <mergeCell ref="CR6:CT6"/>
    <mergeCell ref="CU6:CW6"/>
    <mergeCell ref="DK6:DM6"/>
    <mergeCell ref="P6:T6"/>
    <mergeCell ref="U6:Y6"/>
    <mergeCell ref="Z6:AD6"/>
    <mergeCell ref="AE6:AI6"/>
    <mergeCell ref="AJ6:AN6"/>
    <mergeCell ref="AO6:AS6"/>
    <mergeCell ref="DN6:DP6"/>
    <mergeCell ref="DT6:DV6"/>
    <mergeCell ref="DW6:DY6"/>
    <mergeCell ref="DZ6:EB6"/>
    <mergeCell ref="F7:F8"/>
    <mergeCell ref="G7:J7"/>
    <mergeCell ref="K7:K8"/>
    <mergeCell ref="L7:O7"/>
    <mergeCell ref="P7:P8"/>
    <mergeCell ref="Q7:T7"/>
    <mergeCell ref="BW6:BY6"/>
    <mergeCell ref="BZ6:CB6"/>
    <mergeCell ref="CC6:CE6"/>
    <mergeCell ref="CF6:CH6"/>
    <mergeCell ref="CI6:CK6"/>
    <mergeCell ref="CL6:CN6"/>
    <mergeCell ref="AZ6:BB6"/>
    <mergeCell ref="BC6:BE6"/>
    <mergeCell ref="BF6:BH6"/>
    <mergeCell ref="BI6:BK6"/>
    <mergeCell ref="BO6:BS6"/>
    <mergeCell ref="BT6:BV6"/>
    <mergeCell ref="DQ5:DS6"/>
    <mergeCell ref="DT5:EB5"/>
    <mergeCell ref="AE7:AE8"/>
    <mergeCell ref="AF7:AI7"/>
    <mergeCell ref="BF7:BF8"/>
    <mergeCell ref="BG7:BH7"/>
    <mergeCell ref="BI7:BI8"/>
    <mergeCell ref="BJ7:BK7"/>
    <mergeCell ref="BL7:BL8"/>
    <mergeCell ref="BM7:BN7"/>
    <mergeCell ref="AW7:AW8"/>
    <mergeCell ref="AX7:AY7"/>
    <mergeCell ref="AZ7:AZ8"/>
    <mergeCell ref="BA7:BB7"/>
    <mergeCell ref="BC7:BC8"/>
    <mergeCell ref="BD7:BE7"/>
    <mergeCell ref="BZ7:BZ8"/>
    <mergeCell ref="CA7:CB7"/>
    <mergeCell ref="CC7:CC8"/>
    <mergeCell ref="CD7:CE7"/>
    <mergeCell ref="CF7:CF8"/>
    <mergeCell ref="CG7:CH7"/>
    <mergeCell ref="BO7:BO8"/>
    <mergeCell ref="BP7:BS7"/>
    <mergeCell ref="BT7:BT8"/>
    <mergeCell ref="BU7:BV7"/>
    <mergeCell ref="BW7:BW8"/>
    <mergeCell ref="BX7:BY7"/>
    <mergeCell ref="CR7:CR8"/>
    <mergeCell ref="CS7:CT7"/>
    <mergeCell ref="CU7:CU8"/>
    <mergeCell ref="CV7:CW7"/>
    <mergeCell ref="CX7:CX8"/>
    <mergeCell ref="CY7:CZ7"/>
    <mergeCell ref="CI7:CI8"/>
    <mergeCell ref="CJ7:CK7"/>
    <mergeCell ref="CL7:CL8"/>
    <mergeCell ref="CM7:CN7"/>
    <mergeCell ref="CO7:CO8"/>
    <mergeCell ref="CP7:CQ7"/>
    <mergeCell ref="DI7:DJ7"/>
    <mergeCell ref="DK7:DK8"/>
    <mergeCell ref="DL7:DM7"/>
    <mergeCell ref="DN7:DN8"/>
    <mergeCell ref="DO7:DP7"/>
    <mergeCell ref="DQ7:DQ8"/>
    <mergeCell ref="DA7:DA8"/>
    <mergeCell ref="DB7:DC7"/>
    <mergeCell ref="DD7:DD8"/>
    <mergeCell ref="DE7:DF7"/>
    <mergeCell ref="DG7:DG8"/>
    <mergeCell ref="DH7:DH8"/>
    <mergeCell ref="EA7:EB7"/>
    <mergeCell ref="EC7:EC8"/>
    <mergeCell ref="ED7:ED8"/>
    <mergeCell ref="EE7:EF7"/>
    <mergeCell ref="DR7:DS7"/>
    <mergeCell ref="DT7:DT8"/>
    <mergeCell ref="DU7:DV7"/>
    <mergeCell ref="DW7:DW8"/>
    <mergeCell ref="DX7:DY7"/>
    <mergeCell ref="DZ7:DZ8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83"/>
  <sheetViews>
    <sheetView topLeftCell="A58" workbookViewId="0">
      <selection activeCell="D80" sqref="D80"/>
    </sheetView>
  </sheetViews>
  <sheetFormatPr defaultRowHeight="17.25"/>
  <cols>
    <col min="1" max="1" width="4.375" style="1" customWidth="1"/>
    <col min="2" max="2" width="20.5" style="34" customWidth="1"/>
    <col min="3" max="3" width="10.625" style="1" customWidth="1"/>
    <col min="4" max="4" width="12" style="1" customWidth="1"/>
    <col min="5" max="5" width="13.25" style="1" hidden="1" customWidth="1"/>
    <col min="6" max="6" width="14.125" style="34" hidden="1" customWidth="1"/>
    <col min="7" max="7" width="13.875" style="1" hidden="1" customWidth="1"/>
    <col min="8" max="8" width="11.75" style="1" hidden="1" customWidth="1"/>
    <col min="9" max="9" width="9.5" style="1" hidden="1" customWidth="1"/>
    <col min="10" max="10" width="13.625" style="1" hidden="1" customWidth="1"/>
    <col min="11" max="11" width="12" style="1" hidden="1" customWidth="1"/>
    <col min="12" max="12" width="12.75" style="1" hidden="1" customWidth="1"/>
    <col min="13" max="13" width="12.875" style="1" hidden="1" customWidth="1"/>
    <col min="14" max="14" width="9.5" style="1" hidden="1" customWidth="1"/>
    <col min="15" max="16" width="12.875" style="1" hidden="1" customWidth="1"/>
    <col min="17" max="18" width="13" style="1" hidden="1" customWidth="1"/>
    <col min="19" max="19" width="8.875" style="1" hidden="1" customWidth="1"/>
    <col min="20" max="21" width="12.5" style="1" hidden="1" customWidth="1"/>
    <col min="22" max="23" width="11.75" style="1" hidden="1" customWidth="1"/>
    <col min="24" max="24" width="11.875" style="1" hidden="1" customWidth="1"/>
    <col min="25" max="27" width="12.125" style="1" hidden="1" customWidth="1"/>
    <col min="28" max="28" width="10.25" style="1" hidden="1" customWidth="1"/>
    <col min="29" max="29" width="11.5" style="1" hidden="1" customWidth="1"/>
    <col min="30" max="31" width="11.625" style="1" hidden="1" customWidth="1"/>
    <col min="32" max="34" width="10.875" style="1" hidden="1" customWidth="1"/>
    <col min="35" max="36" width="11.625" style="1" hidden="1" customWidth="1"/>
    <col min="37" max="37" width="9.75" style="1" hidden="1" customWidth="1"/>
    <col min="38" max="38" width="11.375" style="1" hidden="1" customWidth="1"/>
    <col min="39" max="39" width="10.75" style="1" hidden="1" customWidth="1"/>
    <col min="40" max="42" width="10.375" style="1" hidden="1" customWidth="1"/>
    <col min="43" max="43" width="10.75" style="1" hidden="1" customWidth="1"/>
    <col min="44" max="44" width="9.625" style="1" hidden="1" customWidth="1"/>
    <col min="45" max="46" width="8.25" style="1" hidden="1" customWidth="1"/>
    <col min="47" max="47" width="7.25" style="1" hidden="1" customWidth="1"/>
    <col min="48" max="49" width="9" style="1" hidden="1" customWidth="1"/>
    <col min="50" max="50" width="7.875" style="1" hidden="1" customWidth="1"/>
    <col min="51" max="51" width="14.125" style="1" hidden="1" customWidth="1"/>
    <col min="52" max="52" width="13" style="1" hidden="1" customWidth="1"/>
    <col min="53" max="53" width="12.625" style="1" hidden="1" customWidth="1"/>
    <col min="54" max="56" width="8.25" style="1" hidden="1" customWidth="1"/>
    <col min="57" max="58" width="9.875" style="1" hidden="1" customWidth="1"/>
    <col min="59" max="59" width="9.25" style="1" hidden="1" customWidth="1"/>
    <col min="60" max="61" width="8" style="1" hidden="1" customWidth="1"/>
    <col min="62" max="62" width="7.25" style="1" hidden="1" customWidth="1"/>
    <col min="63" max="64" width="8.125" style="1" hidden="1" customWidth="1"/>
    <col min="65" max="65" width="6.5" style="1" hidden="1" customWidth="1"/>
    <col min="66" max="72" width="10.75" style="1" hidden="1" customWidth="1"/>
    <col min="73" max="73" width="9.625" style="1" hidden="1" customWidth="1"/>
    <col min="74" max="74" width="9.75" style="1" hidden="1" customWidth="1"/>
    <col min="75" max="75" width="9.25" style="1" hidden="1" customWidth="1"/>
    <col min="76" max="76" width="10.375" style="1" hidden="1" customWidth="1"/>
    <col min="77" max="77" width="9.375" style="1" hidden="1" customWidth="1"/>
    <col min="78" max="78" width="10.125" style="1" hidden="1" customWidth="1"/>
    <col min="79" max="79" width="8.875" style="1" hidden="1" customWidth="1"/>
    <col min="80" max="81" width="11.375" style="1" hidden="1" customWidth="1"/>
    <col min="82" max="82" width="9.375" style="1" hidden="1" customWidth="1"/>
    <col min="83" max="84" width="8.125" style="1" hidden="1" customWidth="1"/>
    <col min="85" max="85" width="7.875" style="1" hidden="1" customWidth="1"/>
    <col min="86" max="87" width="9.875" style="1" hidden="1" customWidth="1"/>
    <col min="88" max="88" width="10.625" style="1" hidden="1" customWidth="1"/>
    <col min="89" max="90" width="9.375" style="1" hidden="1" customWidth="1"/>
    <col min="91" max="91" width="8.375" style="1" hidden="1" customWidth="1"/>
    <col min="92" max="93" width="11.75" style="1" hidden="1" customWidth="1"/>
    <col min="94" max="94" width="10.75" style="1" hidden="1" customWidth="1"/>
    <col min="95" max="96" width="11" style="1" hidden="1" customWidth="1"/>
    <col min="97" max="97" width="13.125" style="1" hidden="1" customWidth="1"/>
    <col min="98" max="99" width="9.875" style="1" hidden="1" customWidth="1"/>
    <col min="100" max="102" width="8" style="1" hidden="1" customWidth="1"/>
    <col min="103" max="103" width="10.5" style="1" hidden="1" customWidth="1"/>
    <col min="104" max="105" width="8" style="1" hidden="1" customWidth="1"/>
    <col min="106" max="106" width="6.75" style="1" hidden="1" customWidth="1"/>
    <col min="107" max="108" width="9.875" style="1" hidden="1" customWidth="1"/>
    <col min="109" max="109" width="9.25" style="1" hidden="1" customWidth="1"/>
    <col min="110" max="110" width="9.875" style="1" hidden="1" customWidth="1"/>
    <col min="111" max="111" width="13.125" style="1" customWidth="1"/>
    <col min="112" max="113" width="8.375" style="1" hidden="1" customWidth="1"/>
    <col min="114" max="114" width="7.5" style="1" hidden="1" customWidth="1"/>
    <col min="115" max="115" width="10.375" style="1" hidden="1" customWidth="1"/>
    <col min="116" max="116" width="11.125" style="1" hidden="1" customWidth="1"/>
    <col min="117" max="117" width="7.75" style="1" hidden="1" customWidth="1"/>
    <col min="118" max="119" width="8" style="1" hidden="1" customWidth="1"/>
    <col min="120" max="120" width="7.375" style="1" hidden="1" customWidth="1"/>
    <col min="121" max="122" width="8.625" style="1" hidden="1" customWidth="1"/>
    <col min="123" max="123" width="10.875" style="1" hidden="1" customWidth="1"/>
    <col min="124" max="125" width="8.125" style="1" hidden="1" customWidth="1"/>
    <col min="126" max="126" width="7.5" style="1" hidden="1" customWidth="1"/>
    <col min="127" max="127" width="11.875" style="1" hidden="1" customWidth="1"/>
    <col min="128" max="128" width="11" style="1" hidden="1" customWidth="1"/>
    <col min="129" max="129" width="13.375" style="1" hidden="1" customWidth="1"/>
    <col min="130" max="130" width="6.875" style="1" hidden="1" customWidth="1"/>
    <col min="131" max="131" width="14" style="1" customWidth="1"/>
    <col min="132" max="133" width="7.25" style="1" customWidth="1"/>
    <col min="134" max="134" width="10.125" style="1" customWidth="1"/>
    <col min="135" max="16384" width="9" style="1"/>
  </cols>
  <sheetData>
    <row r="1" spans="1:131" ht="27.75" customHeight="1">
      <c r="C1" s="249" t="s">
        <v>11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1" ht="34.5" customHeight="1">
      <c r="C2" s="250" t="s">
        <v>143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Q2" s="5"/>
      <c r="R2" s="5"/>
      <c r="T2" s="251"/>
      <c r="U2" s="251"/>
      <c r="V2" s="251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1" ht="18" customHeight="1">
      <c r="C3" s="8"/>
      <c r="D3" s="8"/>
      <c r="E3" s="8"/>
      <c r="F3" s="32"/>
      <c r="G3" s="8"/>
      <c r="H3" s="8"/>
      <c r="I3" s="8"/>
      <c r="J3" s="8"/>
      <c r="K3" s="8"/>
      <c r="L3" s="250" t="s">
        <v>12</v>
      </c>
      <c r="M3" s="250"/>
      <c r="N3" s="250"/>
      <c r="O3" s="250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1" s="9" customFormat="1" ht="18" customHeight="1">
      <c r="A4" s="252" t="s">
        <v>6</v>
      </c>
      <c r="B4" s="143" t="s">
        <v>10</v>
      </c>
      <c r="C4" s="255" t="s">
        <v>4</v>
      </c>
      <c r="D4" s="255" t="s">
        <v>5</v>
      </c>
      <c r="E4" s="258" t="s">
        <v>13</v>
      </c>
      <c r="F4" s="259"/>
      <c r="G4" s="259"/>
      <c r="H4" s="259"/>
      <c r="I4" s="260"/>
      <c r="J4" s="267" t="s">
        <v>45</v>
      </c>
      <c r="K4" s="268"/>
      <c r="L4" s="268"/>
      <c r="M4" s="268"/>
      <c r="N4" s="269"/>
      <c r="O4" s="276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8"/>
      <c r="DF4" s="211" t="s">
        <v>14</v>
      </c>
      <c r="DG4" s="212" t="s">
        <v>231</v>
      </c>
      <c r="DH4" s="221" t="s">
        <v>3</v>
      </c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178" t="s">
        <v>16</v>
      </c>
      <c r="EA4" s="281" t="s">
        <v>232</v>
      </c>
    </row>
    <row r="5" spans="1:131" s="9" customFormat="1" ht="15" customHeight="1">
      <c r="A5" s="253"/>
      <c r="B5" s="144"/>
      <c r="C5" s="256"/>
      <c r="D5" s="256"/>
      <c r="E5" s="261"/>
      <c r="F5" s="262"/>
      <c r="G5" s="262"/>
      <c r="H5" s="262"/>
      <c r="I5" s="263"/>
      <c r="J5" s="270"/>
      <c r="K5" s="271"/>
      <c r="L5" s="271"/>
      <c r="M5" s="271"/>
      <c r="N5" s="272"/>
      <c r="O5" s="232" t="s">
        <v>7</v>
      </c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4"/>
      <c r="AV5" s="235" t="s">
        <v>2</v>
      </c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187" t="s">
        <v>8</v>
      </c>
      <c r="BL5" s="188"/>
      <c r="BM5" s="188"/>
      <c r="BN5" s="236" t="s">
        <v>18</v>
      </c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8"/>
      <c r="CE5" s="193" t="s">
        <v>0</v>
      </c>
      <c r="CF5" s="194"/>
      <c r="CG5" s="194"/>
      <c r="CH5" s="194"/>
      <c r="CI5" s="194"/>
      <c r="CJ5" s="194"/>
      <c r="CK5" s="194"/>
      <c r="CL5" s="194"/>
      <c r="CM5" s="280"/>
      <c r="CN5" s="236" t="s">
        <v>1</v>
      </c>
      <c r="CO5" s="237"/>
      <c r="CP5" s="237"/>
      <c r="CQ5" s="237"/>
      <c r="CR5" s="237"/>
      <c r="CS5" s="237"/>
      <c r="CT5" s="237"/>
      <c r="CU5" s="237"/>
      <c r="CV5" s="237"/>
      <c r="CW5" s="235" t="s">
        <v>19</v>
      </c>
      <c r="CX5" s="235"/>
      <c r="CY5" s="235"/>
      <c r="CZ5" s="187" t="s">
        <v>20</v>
      </c>
      <c r="DA5" s="188"/>
      <c r="DB5" s="189"/>
      <c r="DC5" s="187" t="s">
        <v>21</v>
      </c>
      <c r="DD5" s="188"/>
      <c r="DE5" s="189"/>
      <c r="DF5" s="211"/>
      <c r="DG5" s="215"/>
      <c r="DH5" s="239"/>
      <c r="DI5" s="239"/>
      <c r="DJ5" s="240"/>
      <c r="DK5" s="240"/>
      <c r="DL5" s="240"/>
      <c r="DM5" s="240"/>
      <c r="DN5" s="187" t="s">
        <v>22</v>
      </c>
      <c r="DO5" s="188"/>
      <c r="DP5" s="189"/>
      <c r="DQ5" s="209"/>
      <c r="DR5" s="210"/>
      <c r="DS5" s="210"/>
      <c r="DT5" s="210"/>
      <c r="DU5" s="210"/>
      <c r="DV5" s="210"/>
      <c r="DW5" s="210"/>
      <c r="DX5" s="210"/>
      <c r="DY5" s="210"/>
      <c r="DZ5" s="222"/>
      <c r="EA5" s="281"/>
    </row>
    <row r="6" spans="1:131" s="9" customFormat="1" ht="119.25" customHeight="1">
      <c r="A6" s="253"/>
      <c r="B6" s="144"/>
      <c r="C6" s="256"/>
      <c r="D6" s="256"/>
      <c r="E6" s="264"/>
      <c r="F6" s="265"/>
      <c r="G6" s="265"/>
      <c r="H6" s="265"/>
      <c r="I6" s="266"/>
      <c r="J6" s="273"/>
      <c r="K6" s="274"/>
      <c r="L6" s="274"/>
      <c r="M6" s="274"/>
      <c r="N6" s="275"/>
      <c r="O6" s="243" t="s">
        <v>23</v>
      </c>
      <c r="P6" s="244"/>
      <c r="Q6" s="244"/>
      <c r="R6" s="244"/>
      <c r="S6" s="245"/>
      <c r="T6" s="246" t="s">
        <v>24</v>
      </c>
      <c r="U6" s="247"/>
      <c r="V6" s="247"/>
      <c r="W6" s="247"/>
      <c r="X6" s="248"/>
      <c r="Y6" s="246" t="s">
        <v>25</v>
      </c>
      <c r="Z6" s="247"/>
      <c r="AA6" s="247"/>
      <c r="AB6" s="247"/>
      <c r="AC6" s="248"/>
      <c r="AD6" s="246" t="s">
        <v>26</v>
      </c>
      <c r="AE6" s="247"/>
      <c r="AF6" s="247"/>
      <c r="AG6" s="247"/>
      <c r="AH6" s="248"/>
      <c r="AI6" s="246" t="s">
        <v>27</v>
      </c>
      <c r="AJ6" s="247"/>
      <c r="AK6" s="247"/>
      <c r="AL6" s="247"/>
      <c r="AM6" s="248"/>
      <c r="AN6" s="246" t="s">
        <v>28</v>
      </c>
      <c r="AO6" s="247"/>
      <c r="AP6" s="247"/>
      <c r="AQ6" s="247"/>
      <c r="AR6" s="248"/>
      <c r="AS6" s="279" t="s">
        <v>29</v>
      </c>
      <c r="AT6" s="279"/>
      <c r="AU6" s="279"/>
      <c r="AV6" s="195" t="s">
        <v>30</v>
      </c>
      <c r="AW6" s="196"/>
      <c r="AX6" s="196"/>
      <c r="AY6" s="195" t="s">
        <v>31</v>
      </c>
      <c r="AZ6" s="196"/>
      <c r="BA6" s="197"/>
      <c r="BB6" s="198" t="s">
        <v>32</v>
      </c>
      <c r="BC6" s="199"/>
      <c r="BD6" s="200"/>
      <c r="BE6" s="198" t="s">
        <v>33</v>
      </c>
      <c r="BF6" s="199"/>
      <c r="BG6" s="199"/>
      <c r="BH6" s="201" t="s">
        <v>34</v>
      </c>
      <c r="BI6" s="202"/>
      <c r="BJ6" s="202"/>
      <c r="BK6" s="206"/>
      <c r="BL6" s="207"/>
      <c r="BM6" s="207"/>
      <c r="BN6" s="203" t="s">
        <v>35</v>
      </c>
      <c r="BO6" s="204"/>
      <c r="BP6" s="204"/>
      <c r="BQ6" s="204"/>
      <c r="BR6" s="205"/>
      <c r="BS6" s="192" t="s">
        <v>36</v>
      </c>
      <c r="BT6" s="192"/>
      <c r="BU6" s="192"/>
      <c r="BV6" s="192" t="s">
        <v>37</v>
      </c>
      <c r="BW6" s="192"/>
      <c r="BX6" s="192"/>
      <c r="BY6" s="192" t="s">
        <v>38</v>
      </c>
      <c r="BZ6" s="192"/>
      <c r="CA6" s="192"/>
      <c r="CB6" s="192" t="s">
        <v>39</v>
      </c>
      <c r="CC6" s="192"/>
      <c r="CD6" s="192"/>
      <c r="CE6" s="192" t="s">
        <v>46</v>
      </c>
      <c r="CF6" s="192"/>
      <c r="CG6" s="192"/>
      <c r="CH6" s="193" t="s">
        <v>47</v>
      </c>
      <c r="CI6" s="194"/>
      <c r="CJ6" s="194"/>
      <c r="CK6" s="192" t="s">
        <v>40</v>
      </c>
      <c r="CL6" s="192"/>
      <c r="CM6" s="192"/>
      <c r="CN6" s="241" t="s">
        <v>41</v>
      </c>
      <c r="CO6" s="242"/>
      <c r="CP6" s="194"/>
      <c r="CQ6" s="192" t="s">
        <v>42</v>
      </c>
      <c r="CR6" s="192"/>
      <c r="CS6" s="192"/>
      <c r="CT6" s="193" t="s">
        <v>48</v>
      </c>
      <c r="CU6" s="194"/>
      <c r="CV6" s="194"/>
      <c r="CW6" s="235"/>
      <c r="CX6" s="235"/>
      <c r="CY6" s="235"/>
      <c r="CZ6" s="206"/>
      <c r="DA6" s="207"/>
      <c r="DB6" s="208"/>
      <c r="DC6" s="206"/>
      <c r="DD6" s="207"/>
      <c r="DE6" s="208"/>
      <c r="DF6" s="211"/>
      <c r="DG6" s="218"/>
      <c r="DH6" s="187" t="s">
        <v>49</v>
      </c>
      <c r="DI6" s="188"/>
      <c r="DJ6" s="189"/>
      <c r="DK6" s="187" t="s">
        <v>50</v>
      </c>
      <c r="DL6" s="188"/>
      <c r="DM6" s="189"/>
      <c r="DN6" s="206"/>
      <c r="DO6" s="207"/>
      <c r="DP6" s="208"/>
      <c r="DQ6" s="187" t="s">
        <v>51</v>
      </c>
      <c r="DR6" s="188"/>
      <c r="DS6" s="189"/>
      <c r="DT6" s="187" t="s">
        <v>52</v>
      </c>
      <c r="DU6" s="188"/>
      <c r="DV6" s="189"/>
      <c r="DW6" s="190" t="s">
        <v>53</v>
      </c>
      <c r="DX6" s="191"/>
      <c r="DY6" s="191"/>
      <c r="DZ6" s="179"/>
      <c r="EA6" s="281"/>
    </row>
    <row r="7" spans="1:131" s="10" customFormat="1" ht="36" customHeight="1">
      <c r="A7" s="253"/>
      <c r="B7" s="144"/>
      <c r="C7" s="256"/>
      <c r="D7" s="256"/>
      <c r="E7" s="180" t="s">
        <v>43</v>
      </c>
      <c r="F7" s="176" t="s">
        <v>55</v>
      </c>
      <c r="G7" s="186"/>
      <c r="H7" s="186"/>
      <c r="I7" s="177"/>
      <c r="J7" s="180" t="s">
        <v>43</v>
      </c>
      <c r="K7" s="176" t="s">
        <v>55</v>
      </c>
      <c r="L7" s="186"/>
      <c r="M7" s="186"/>
      <c r="N7" s="177"/>
      <c r="O7" s="180" t="s">
        <v>43</v>
      </c>
      <c r="P7" s="176" t="s">
        <v>55</v>
      </c>
      <c r="Q7" s="186"/>
      <c r="R7" s="186"/>
      <c r="S7" s="177"/>
      <c r="T7" s="180" t="s">
        <v>43</v>
      </c>
      <c r="U7" s="176" t="s">
        <v>55</v>
      </c>
      <c r="V7" s="186"/>
      <c r="W7" s="186"/>
      <c r="X7" s="177"/>
      <c r="Y7" s="180" t="s">
        <v>43</v>
      </c>
      <c r="Z7" s="176" t="s">
        <v>55</v>
      </c>
      <c r="AA7" s="186"/>
      <c r="AB7" s="186"/>
      <c r="AC7" s="177"/>
      <c r="AD7" s="180" t="s">
        <v>43</v>
      </c>
      <c r="AE7" s="176" t="s">
        <v>55</v>
      </c>
      <c r="AF7" s="186"/>
      <c r="AG7" s="186"/>
      <c r="AH7" s="177"/>
      <c r="AI7" s="180" t="s">
        <v>43</v>
      </c>
      <c r="AJ7" s="176" t="s">
        <v>55</v>
      </c>
      <c r="AK7" s="186"/>
      <c r="AL7" s="186"/>
      <c r="AM7" s="177"/>
      <c r="AN7" s="180" t="s">
        <v>43</v>
      </c>
      <c r="AO7" s="176" t="s">
        <v>55</v>
      </c>
      <c r="AP7" s="186"/>
      <c r="AQ7" s="186"/>
      <c r="AR7" s="177"/>
      <c r="AS7" s="180" t="s">
        <v>43</v>
      </c>
      <c r="AT7" s="182" t="s">
        <v>55</v>
      </c>
      <c r="AU7" s="183"/>
      <c r="AV7" s="180" t="s">
        <v>43</v>
      </c>
      <c r="AW7" s="182" t="s">
        <v>55</v>
      </c>
      <c r="AX7" s="183"/>
      <c r="AY7" s="180" t="s">
        <v>43</v>
      </c>
      <c r="AZ7" s="182" t="s">
        <v>55</v>
      </c>
      <c r="BA7" s="183"/>
      <c r="BB7" s="180" t="s">
        <v>43</v>
      </c>
      <c r="BC7" s="182" t="s">
        <v>55</v>
      </c>
      <c r="BD7" s="183"/>
      <c r="BE7" s="180" t="s">
        <v>43</v>
      </c>
      <c r="BF7" s="182" t="s">
        <v>55</v>
      </c>
      <c r="BG7" s="183"/>
      <c r="BH7" s="180" t="s">
        <v>43</v>
      </c>
      <c r="BI7" s="182" t="s">
        <v>55</v>
      </c>
      <c r="BJ7" s="183"/>
      <c r="BK7" s="180" t="s">
        <v>43</v>
      </c>
      <c r="BL7" s="182" t="s">
        <v>55</v>
      </c>
      <c r="BM7" s="183"/>
      <c r="BN7" s="180" t="s">
        <v>43</v>
      </c>
      <c r="BO7" s="182" t="s">
        <v>55</v>
      </c>
      <c r="BP7" s="185"/>
      <c r="BQ7" s="185"/>
      <c r="BR7" s="183"/>
      <c r="BS7" s="180" t="s">
        <v>43</v>
      </c>
      <c r="BT7" s="182" t="s">
        <v>55</v>
      </c>
      <c r="BU7" s="183"/>
      <c r="BV7" s="180" t="s">
        <v>43</v>
      </c>
      <c r="BW7" s="182" t="s">
        <v>55</v>
      </c>
      <c r="BX7" s="183"/>
      <c r="BY7" s="180" t="s">
        <v>43</v>
      </c>
      <c r="BZ7" s="182" t="s">
        <v>55</v>
      </c>
      <c r="CA7" s="183"/>
      <c r="CB7" s="180" t="s">
        <v>43</v>
      </c>
      <c r="CC7" s="182" t="s">
        <v>55</v>
      </c>
      <c r="CD7" s="183"/>
      <c r="CE7" s="180" t="s">
        <v>43</v>
      </c>
      <c r="CF7" s="182" t="s">
        <v>55</v>
      </c>
      <c r="CG7" s="183"/>
      <c r="CH7" s="180" t="s">
        <v>43</v>
      </c>
      <c r="CI7" s="182" t="s">
        <v>55</v>
      </c>
      <c r="CJ7" s="183"/>
      <c r="CK7" s="180" t="s">
        <v>43</v>
      </c>
      <c r="CL7" s="182" t="s">
        <v>55</v>
      </c>
      <c r="CM7" s="183"/>
      <c r="CN7" s="180" t="s">
        <v>43</v>
      </c>
      <c r="CO7" s="182" t="s">
        <v>55</v>
      </c>
      <c r="CP7" s="183"/>
      <c r="CQ7" s="180" t="s">
        <v>43</v>
      </c>
      <c r="CR7" s="182" t="s">
        <v>55</v>
      </c>
      <c r="CS7" s="183"/>
      <c r="CT7" s="180" t="s">
        <v>43</v>
      </c>
      <c r="CU7" s="182" t="s">
        <v>55</v>
      </c>
      <c r="CV7" s="183"/>
      <c r="CW7" s="180" t="s">
        <v>43</v>
      </c>
      <c r="CX7" s="182" t="s">
        <v>55</v>
      </c>
      <c r="CY7" s="183"/>
      <c r="CZ7" s="180" t="s">
        <v>43</v>
      </c>
      <c r="DA7" s="182" t="s">
        <v>55</v>
      </c>
      <c r="DB7" s="183"/>
      <c r="DC7" s="180" t="s">
        <v>43</v>
      </c>
      <c r="DD7" s="182" t="s">
        <v>55</v>
      </c>
      <c r="DE7" s="183"/>
      <c r="DF7" s="184" t="s">
        <v>9</v>
      </c>
      <c r="DG7" s="180" t="s">
        <v>43</v>
      </c>
      <c r="DH7" s="180" t="s">
        <v>43</v>
      </c>
      <c r="DI7" s="182" t="s">
        <v>55</v>
      </c>
      <c r="DJ7" s="183"/>
      <c r="DK7" s="180" t="s">
        <v>43</v>
      </c>
      <c r="DL7" s="182" t="s">
        <v>55</v>
      </c>
      <c r="DM7" s="183"/>
      <c r="DN7" s="180" t="s">
        <v>43</v>
      </c>
      <c r="DO7" s="182" t="s">
        <v>55</v>
      </c>
      <c r="DP7" s="183"/>
      <c r="DQ7" s="180" t="s">
        <v>43</v>
      </c>
      <c r="DR7" s="182" t="s">
        <v>55</v>
      </c>
      <c r="DS7" s="183"/>
      <c r="DT7" s="180" t="s">
        <v>43</v>
      </c>
      <c r="DU7" s="182" t="s">
        <v>55</v>
      </c>
      <c r="DV7" s="183"/>
      <c r="DW7" s="180" t="s">
        <v>43</v>
      </c>
      <c r="DX7" s="176" t="s">
        <v>55</v>
      </c>
      <c r="DY7" s="177"/>
      <c r="DZ7" s="178" t="s">
        <v>9</v>
      </c>
      <c r="EA7" s="180" t="s">
        <v>43</v>
      </c>
    </row>
    <row r="8" spans="1:131" s="27" customFormat="1" ht="101.25" customHeight="1">
      <c r="A8" s="254"/>
      <c r="B8" s="145"/>
      <c r="C8" s="257"/>
      <c r="D8" s="257"/>
      <c r="E8" s="181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81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81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81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81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81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81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81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81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81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81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81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81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81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81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81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81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81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81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81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81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81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81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81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81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81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81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81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81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84"/>
      <c r="DG8" s="181"/>
      <c r="DH8" s="181"/>
      <c r="DI8" s="35" t="e">
        <f>#REF!</f>
        <v>#REF!</v>
      </c>
      <c r="DJ8" s="26" t="e">
        <f>#REF!</f>
        <v>#REF!</v>
      </c>
      <c r="DK8" s="181"/>
      <c r="DL8" s="35" t="e">
        <f>DI8</f>
        <v>#REF!</v>
      </c>
      <c r="DM8" s="26" t="e">
        <f>DJ8</f>
        <v>#REF!</v>
      </c>
      <c r="DN8" s="181"/>
      <c r="DO8" s="35" t="e">
        <f>DL8</f>
        <v>#REF!</v>
      </c>
      <c r="DP8" s="26" t="e">
        <f>DM8</f>
        <v>#REF!</v>
      </c>
      <c r="DQ8" s="181"/>
      <c r="DR8" s="35" t="e">
        <f>DO8</f>
        <v>#REF!</v>
      </c>
      <c r="DS8" s="26" t="e">
        <f>DP8</f>
        <v>#REF!</v>
      </c>
      <c r="DT8" s="181"/>
      <c r="DU8" s="35" t="e">
        <f>DR8</f>
        <v>#REF!</v>
      </c>
      <c r="DV8" s="26" t="e">
        <f>DS8</f>
        <v>#REF!</v>
      </c>
      <c r="DW8" s="181"/>
      <c r="DX8" s="35" t="e">
        <f>DU8</f>
        <v>#REF!</v>
      </c>
      <c r="DY8" s="26" t="e">
        <f>DV8</f>
        <v>#REF!</v>
      </c>
      <c r="DZ8" s="179"/>
      <c r="EA8" s="181"/>
    </row>
    <row r="9" spans="1:13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113</v>
      </c>
      <c r="DI9" s="30">
        <v>114</v>
      </c>
      <c r="DJ9" s="29">
        <v>115</v>
      </c>
      <c r="DK9" s="30">
        <v>116</v>
      </c>
      <c r="DL9" s="29">
        <v>117</v>
      </c>
      <c r="DM9" s="30">
        <v>118</v>
      </c>
      <c r="DN9" s="29">
        <v>119</v>
      </c>
      <c r="DO9" s="30">
        <v>120</v>
      </c>
      <c r="DP9" s="29">
        <v>121</v>
      </c>
      <c r="DQ9" s="30">
        <v>122</v>
      </c>
      <c r="DR9" s="29">
        <v>123</v>
      </c>
      <c r="DS9" s="30">
        <v>124</v>
      </c>
      <c r="DT9" s="29">
        <v>125</v>
      </c>
      <c r="DU9" s="30">
        <v>126</v>
      </c>
      <c r="DV9" s="29">
        <v>127</v>
      </c>
      <c r="DW9" s="30">
        <v>128</v>
      </c>
      <c r="DX9" s="29">
        <v>129</v>
      </c>
      <c r="DY9" s="30">
        <v>130</v>
      </c>
      <c r="DZ9" s="29">
        <v>131</v>
      </c>
      <c r="EA9" s="30">
        <v>132</v>
      </c>
    </row>
    <row r="10" spans="1:131" s="14" customFormat="1" ht="20.25" customHeight="1">
      <c r="A10" s="21">
        <v>1</v>
      </c>
      <c r="B10" s="40" t="s">
        <v>56</v>
      </c>
      <c r="C10" s="38">
        <v>127573.1</v>
      </c>
      <c r="D10" s="38">
        <v>0</v>
      </c>
      <c r="E10" s="25">
        <f t="shared" ref="E10:E41" si="0">DG10+EA10-DW10</f>
        <v>584380.80000000005</v>
      </c>
      <c r="F10" s="33">
        <f>E10/12*1</f>
        <v>48698.400000000001</v>
      </c>
      <c r="G10" s="12" t="e">
        <f>#REF!+#REF!-DY10</f>
        <v>#REF!</v>
      </c>
      <c r="H10" s="12" t="e">
        <f>G10/F10*100</f>
        <v>#REF!</v>
      </c>
      <c r="I10" s="12" t="e">
        <f>G10/E10*100</f>
        <v>#REF!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v>584380.80000000005</v>
      </c>
      <c r="DH10" s="42">
        <v>0</v>
      </c>
      <c r="DI10" s="33">
        <f t="shared" ref="DI10:DI73" si="34">DH10/12*1</f>
        <v>0</v>
      </c>
      <c r="DJ10" s="47"/>
      <c r="DK10" s="47">
        <v>0</v>
      </c>
      <c r="DL10" s="33">
        <f t="shared" ref="DL10:DL73" si="35">DK10/12*1</f>
        <v>0</v>
      </c>
      <c r="DM10" s="47"/>
      <c r="DN10" s="42">
        <v>0</v>
      </c>
      <c r="DO10" s="33">
        <f t="shared" ref="DO10:DO73" si="36">DN10/12*1</f>
        <v>0</v>
      </c>
      <c r="DP10" s="47">
        <v>0</v>
      </c>
      <c r="DQ10" s="47">
        <v>0</v>
      </c>
      <c r="DR10" s="33">
        <f t="shared" ref="DR10:DR73" si="37">DQ10/12*1</f>
        <v>0</v>
      </c>
      <c r="DS10" s="47"/>
      <c r="DT10" s="42">
        <v>0</v>
      </c>
      <c r="DU10" s="33">
        <f t="shared" ref="DU10:DU73" si="38">DT10/12*1</f>
        <v>0</v>
      </c>
      <c r="DV10" s="47">
        <v>0</v>
      </c>
      <c r="DW10" s="47">
        <v>0</v>
      </c>
      <c r="DX10" s="33">
        <f t="shared" ref="DX10:DX73" si="39">DW10/12*1</f>
        <v>0</v>
      </c>
      <c r="DY10" s="47"/>
      <c r="DZ10" s="47"/>
      <c r="EA10" s="12">
        <f>DH10+DK10+DN10+DQ10+DT10+DW10</f>
        <v>0</v>
      </c>
    </row>
    <row r="11" spans="1:131" s="14" customFormat="1" ht="20.25" customHeight="1">
      <c r="A11" s="21">
        <v>2</v>
      </c>
      <c r="B11" s="40" t="s">
        <v>57</v>
      </c>
      <c r="C11" s="38">
        <v>14963</v>
      </c>
      <c r="D11" s="38">
        <v>0</v>
      </c>
      <c r="E11" s="25">
        <f t="shared" si="0"/>
        <v>53725.799999999996</v>
      </c>
      <c r="F11" s="33">
        <f t="shared" ref="F11:F74" si="40">E11/12*1</f>
        <v>4477.1499999999996</v>
      </c>
      <c r="G11" s="12" t="e">
        <f>#REF!+#REF!-DY11</f>
        <v>#REF!</v>
      </c>
      <c r="H11" s="12" t="e">
        <f t="shared" ref="H11:H74" si="41">G11/F11*100</f>
        <v>#REF!</v>
      </c>
      <c r="I11" s="12" t="e">
        <f t="shared" ref="I11:I74" si="42">G11/E11*100</f>
        <v>#REF!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3">V11+AA11+AF11+AK11+AP11+AU11+BM11+BU11+BX11+CA11+CD11+CG11+CM11+CP11+CV11+CY11+DE11</f>
        <v>0</v>
      </c>
      <c r="M11" s="12">
        <f t="shared" ref="M11:M74" si="44">L11/K11*100</f>
        <v>0</v>
      </c>
      <c r="N11" s="12">
        <f t="shared" ref="N11:N74" si="45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46">Q11/P11*100</f>
        <v>0</v>
      </c>
      <c r="S11" s="11">
        <f t="shared" ref="S11:S74" si="47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48">V11/U11*100</f>
        <v>0</v>
      </c>
      <c r="X11" s="11">
        <f t="shared" ref="X11:X74" si="49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0">AA11/Z11*100</f>
        <v>0</v>
      </c>
      <c r="AC11" s="11">
        <f t="shared" ref="AC11:AC74" si="51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2">AF11/AE11*100</f>
        <v>0</v>
      </c>
      <c r="AH11" s="11">
        <f t="shared" ref="AH11:AH74" si="53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54">AK11/AJ11*100</f>
        <v>0</v>
      </c>
      <c r="AM11" s="11">
        <f t="shared" ref="AM11:AM74" si="55">AK11/AI11*100</f>
        <v>0</v>
      </c>
      <c r="AN11" s="47"/>
      <c r="AO11" s="33">
        <f t="shared" si="10"/>
        <v>0</v>
      </c>
      <c r="AP11" s="47"/>
      <c r="AQ11" s="12" t="e">
        <f t="shared" ref="AQ11:AQ74" si="56">AP11/AO11*100</f>
        <v>#DIV/0!</v>
      </c>
      <c r="AR11" s="11" t="e">
        <f t="shared" ref="AR11:AR74" si="57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58">BP11/BO11*100</f>
        <v>0</v>
      </c>
      <c r="BR11" s="11">
        <f t="shared" ref="BR11:BR74" si="59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ref="DG11:DG74" si="60">T11+Y11+AD11+AI11+AN11+AS11+AV11+AY11+BB11+BE11+BH11+BK11+BS11+BV11+BY11+CB11+CE11+CH11+CK11+CN11+CT11+CW11+CZ11+DC11</f>
        <v>53725.799999999996</v>
      </c>
      <c r="DH11" s="42">
        <v>0</v>
      </c>
      <c r="DI11" s="33">
        <f t="shared" si="34"/>
        <v>0</v>
      </c>
      <c r="DJ11" s="47"/>
      <c r="DK11" s="47">
        <v>0</v>
      </c>
      <c r="DL11" s="33">
        <f t="shared" si="35"/>
        <v>0</v>
      </c>
      <c r="DM11" s="47"/>
      <c r="DN11" s="42">
        <v>0</v>
      </c>
      <c r="DO11" s="33">
        <f t="shared" si="36"/>
        <v>0</v>
      </c>
      <c r="DP11" s="47">
        <v>0</v>
      </c>
      <c r="DQ11" s="47">
        <v>0</v>
      </c>
      <c r="DR11" s="33">
        <f t="shared" si="37"/>
        <v>0</v>
      </c>
      <c r="DS11" s="47"/>
      <c r="DT11" s="42">
        <v>0</v>
      </c>
      <c r="DU11" s="33">
        <f t="shared" si="38"/>
        <v>0</v>
      </c>
      <c r="DV11" s="47">
        <v>0</v>
      </c>
      <c r="DW11" s="47">
        <v>3827.3</v>
      </c>
      <c r="DX11" s="33">
        <f t="shared" si="39"/>
        <v>318.94166666666666</v>
      </c>
      <c r="DY11" s="47"/>
      <c r="DZ11" s="47"/>
      <c r="EA11" s="12">
        <f t="shared" ref="EA11:EA74" si="61">DH11+DK11+DN11+DQ11+DT11+DW11</f>
        <v>3827.3</v>
      </c>
    </row>
    <row r="12" spans="1:131" s="14" customFormat="1" ht="20.25" customHeight="1">
      <c r="A12" s="21">
        <v>3</v>
      </c>
      <c r="B12" s="40" t="s">
        <v>58</v>
      </c>
      <c r="C12" s="38">
        <v>6127.3</v>
      </c>
      <c r="D12" s="38">
        <v>0</v>
      </c>
      <c r="E12" s="25">
        <f t="shared" si="0"/>
        <v>8975.7000000000007</v>
      </c>
      <c r="F12" s="33">
        <f t="shared" si="40"/>
        <v>747.97500000000002</v>
      </c>
      <c r="G12" s="12" t="e">
        <f>#REF!+#REF!-DY12</f>
        <v>#REF!</v>
      </c>
      <c r="H12" s="12" t="e">
        <f t="shared" si="41"/>
        <v>#REF!</v>
      </c>
      <c r="I12" s="12" t="e">
        <f t="shared" si="42"/>
        <v>#REF!</v>
      </c>
      <c r="J12" s="12">
        <f t="shared" si="1"/>
        <v>3718.6</v>
      </c>
      <c r="K12" s="33">
        <f t="shared" si="2"/>
        <v>309.88333333333333</v>
      </c>
      <c r="L12" s="12">
        <f t="shared" si="43"/>
        <v>0</v>
      </c>
      <c r="M12" s="12">
        <f t="shared" si="44"/>
        <v>0</v>
      </c>
      <c r="N12" s="12">
        <f t="shared" si="45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46"/>
        <v>0</v>
      </c>
      <c r="S12" s="11">
        <f t="shared" si="47"/>
        <v>0</v>
      </c>
      <c r="T12" s="47">
        <v>1199.3</v>
      </c>
      <c r="U12" s="33">
        <f t="shared" si="6"/>
        <v>99.941666666666663</v>
      </c>
      <c r="V12" s="47"/>
      <c r="W12" s="12">
        <f t="shared" si="48"/>
        <v>0</v>
      </c>
      <c r="X12" s="11">
        <f t="shared" si="49"/>
        <v>0</v>
      </c>
      <c r="Y12" s="47">
        <v>633.6</v>
      </c>
      <c r="Z12" s="33">
        <f t="shared" si="7"/>
        <v>52.800000000000004</v>
      </c>
      <c r="AA12" s="47"/>
      <c r="AB12" s="12">
        <f t="shared" si="50"/>
        <v>0</v>
      </c>
      <c r="AC12" s="11">
        <f t="shared" si="51"/>
        <v>0</v>
      </c>
      <c r="AD12" s="47">
        <v>1504.6</v>
      </c>
      <c r="AE12" s="33">
        <f t="shared" si="8"/>
        <v>125.38333333333333</v>
      </c>
      <c r="AF12" s="47"/>
      <c r="AG12" s="12">
        <f t="shared" si="52"/>
        <v>0</v>
      </c>
      <c r="AH12" s="11">
        <f t="shared" si="53"/>
        <v>0</v>
      </c>
      <c r="AI12" s="47">
        <v>8</v>
      </c>
      <c r="AJ12" s="33">
        <f t="shared" si="9"/>
        <v>0.66666666666666663</v>
      </c>
      <c r="AK12" s="47"/>
      <c r="AL12" s="12">
        <f t="shared" si="54"/>
        <v>0</v>
      </c>
      <c r="AM12" s="11">
        <f t="shared" si="55"/>
        <v>0</v>
      </c>
      <c r="AN12" s="47"/>
      <c r="AO12" s="33">
        <f t="shared" si="10"/>
        <v>0</v>
      </c>
      <c r="AP12" s="47"/>
      <c r="AQ12" s="12" t="e">
        <f t="shared" si="56"/>
        <v>#DIV/0!</v>
      </c>
      <c r="AR12" s="11" t="e">
        <f t="shared" si="57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58"/>
        <v>0</v>
      </c>
      <c r="BR12" s="11">
        <f t="shared" si="59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60"/>
        <v>8975.7000000000007</v>
      </c>
      <c r="DH12" s="42">
        <v>0</v>
      </c>
      <c r="DI12" s="33">
        <f t="shared" si="34"/>
        <v>0</v>
      </c>
      <c r="DJ12" s="47"/>
      <c r="DK12" s="47">
        <v>0</v>
      </c>
      <c r="DL12" s="33">
        <f t="shared" si="35"/>
        <v>0</v>
      </c>
      <c r="DM12" s="47"/>
      <c r="DN12" s="42">
        <v>0</v>
      </c>
      <c r="DO12" s="33">
        <f t="shared" si="36"/>
        <v>0</v>
      </c>
      <c r="DP12" s="47">
        <v>0</v>
      </c>
      <c r="DQ12" s="47">
        <v>0</v>
      </c>
      <c r="DR12" s="33">
        <f t="shared" si="37"/>
        <v>0</v>
      </c>
      <c r="DS12" s="47"/>
      <c r="DT12" s="42">
        <v>0</v>
      </c>
      <c r="DU12" s="33">
        <f t="shared" si="38"/>
        <v>0</v>
      </c>
      <c r="DV12" s="47">
        <v>0</v>
      </c>
      <c r="DW12" s="47">
        <v>468.1</v>
      </c>
      <c r="DX12" s="33">
        <f t="shared" si="39"/>
        <v>39.008333333333333</v>
      </c>
      <c r="DY12" s="47"/>
      <c r="DZ12" s="47"/>
      <c r="EA12" s="12">
        <f t="shared" si="61"/>
        <v>468.1</v>
      </c>
    </row>
    <row r="13" spans="1:131" s="14" customFormat="1" ht="20.25" customHeight="1">
      <c r="A13" s="21">
        <v>4</v>
      </c>
      <c r="B13" s="40" t="s">
        <v>59</v>
      </c>
      <c r="C13" s="38">
        <v>7532</v>
      </c>
      <c r="D13" s="38">
        <v>0</v>
      </c>
      <c r="E13" s="25">
        <f t="shared" si="0"/>
        <v>25319.599999999999</v>
      </c>
      <c r="F13" s="33">
        <f t="shared" si="40"/>
        <v>2109.9666666666667</v>
      </c>
      <c r="G13" s="12" t="e">
        <f>#REF!+#REF!-DY13</f>
        <v>#REF!</v>
      </c>
      <c r="H13" s="12" t="e">
        <f t="shared" si="41"/>
        <v>#REF!</v>
      </c>
      <c r="I13" s="12" t="e">
        <f t="shared" si="42"/>
        <v>#REF!</v>
      </c>
      <c r="J13" s="12">
        <f t="shared" si="1"/>
        <v>3967</v>
      </c>
      <c r="K13" s="33">
        <f t="shared" si="2"/>
        <v>330.58333333333331</v>
      </c>
      <c r="L13" s="12">
        <f t="shared" si="43"/>
        <v>0</v>
      </c>
      <c r="M13" s="12">
        <f t="shared" si="44"/>
        <v>0</v>
      </c>
      <c r="N13" s="12">
        <f t="shared" si="45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46"/>
        <v>0</v>
      </c>
      <c r="S13" s="11">
        <f t="shared" si="47"/>
        <v>0</v>
      </c>
      <c r="T13" s="47">
        <v>47</v>
      </c>
      <c r="U13" s="33">
        <f t="shared" si="6"/>
        <v>3.9166666666666665</v>
      </c>
      <c r="V13" s="47"/>
      <c r="W13" s="12">
        <f t="shared" si="48"/>
        <v>0</v>
      </c>
      <c r="X13" s="11">
        <f t="shared" si="49"/>
        <v>0</v>
      </c>
      <c r="Y13" s="47">
        <v>1413</v>
      </c>
      <c r="Z13" s="33">
        <f t="shared" si="7"/>
        <v>117.75</v>
      </c>
      <c r="AA13" s="47"/>
      <c r="AB13" s="12">
        <f t="shared" si="50"/>
        <v>0</v>
      </c>
      <c r="AC13" s="11">
        <f t="shared" si="51"/>
        <v>0</v>
      </c>
      <c r="AD13" s="47">
        <v>1842</v>
      </c>
      <c r="AE13" s="33">
        <f t="shared" si="8"/>
        <v>153.5</v>
      </c>
      <c r="AF13" s="47"/>
      <c r="AG13" s="12">
        <f t="shared" si="52"/>
        <v>0</v>
      </c>
      <c r="AH13" s="11">
        <f t="shared" si="53"/>
        <v>0</v>
      </c>
      <c r="AI13" s="47">
        <v>58</v>
      </c>
      <c r="AJ13" s="33">
        <f t="shared" si="9"/>
        <v>4.833333333333333</v>
      </c>
      <c r="AK13" s="47"/>
      <c r="AL13" s="12">
        <f t="shared" si="54"/>
        <v>0</v>
      </c>
      <c r="AM13" s="11">
        <f t="shared" si="55"/>
        <v>0</v>
      </c>
      <c r="AN13" s="47"/>
      <c r="AO13" s="33">
        <f t="shared" si="10"/>
        <v>0</v>
      </c>
      <c r="AP13" s="47"/>
      <c r="AQ13" s="12" t="e">
        <f t="shared" si="56"/>
        <v>#DIV/0!</v>
      </c>
      <c r="AR13" s="11" t="e">
        <f t="shared" si="57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58"/>
        <v>0</v>
      </c>
      <c r="BR13" s="11">
        <f t="shared" si="59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60"/>
        <v>25319.599999999999</v>
      </c>
      <c r="DH13" s="42">
        <v>0</v>
      </c>
      <c r="DI13" s="33">
        <f t="shared" si="34"/>
        <v>0</v>
      </c>
      <c r="DJ13" s="47"/>
      <c r="DK13" s="47">
        <v>0</v>
      </c>
      <c r="DL13" s="33">
        <f t="shared" si="35"/>
        <v>0</v>
      </c>
      <c r="DM13" s="47"/>
      <c r="DN13" s="42">
        <v>0</v>
      </c>
      <c r="DO13" s="33">
        <f t="shared" si="36"/>
        <v>0</v>
      </c>
      <c r="DP13" s="47">
        <v>0</v>
      </c>
      <c r="DQ13" s="47">
        <v>0</v>
      </c>
      <c r="DR13" s="33">
        <f t="shared" si="37"/>
        <v>0</v>
      </c>
      <c r="DS13" s="47"/>
      <c r="DT13" s="42">
        <v>0</v>
      </c>
      <c r="DU13" s="33">
        <f t="shared" si="38"/>
        <v>0</v>
      </c>
      <c r="DV13" s="47">
        <v>0</v>
      </c>
      <c r="DW13" s="47">
        <v>1270</v>
      </c>
      <c r="DX13" s="33">
        <f t="shared" si="39"/>
        <v>105.83333333333333</v>
      </c>
      <c r="DY13" s="47"/>
      <c r="DZ13" s="47"/>
      <c r="EA13" s="12">
        <f t="shared" si="61"/>
        <v>1270</v>
      </c>
    </row>
    <row r="14" spans="1:131" s="14" customFormat="1" ht="20.25" customHeight="1">
      <c r="A14" s="21">
        <v>5</v>
      </c>
      <c r="B14" s="40" t="s">
        <v>60</v>
      </c>
      <c r="C14" s="38">
        <v>10929.9</v>
      </c>
      <c r="D14" s="38">
        <v>0</v>
      </c>
      <c r="E14" s="25">
        <f t="shared" si="0"/>
        <v>31401.600000000006</v>
      </c>
      <c r="F14" s="33">
        <f t="shared" si="40"/>
        <v>2616.8000000000006</v>
      </c>
      <c r="G14" s="12" t="e">
        <f>#REF!+#REF!-DY14</f>
        <v>#REF!</v>
      </c>
      <c r="H14" s="12" t="e">
        <f t="shared" si="41"/>
        <v>#REF!</v>
      </c>
      <c r="I14" s="12" t="e">
        <f t="shared" si="42"/>
        <v>#REF!</v>
      </c>
      <c r="J14" s="12">
        <f t="shared" si="1"/>
        <v>9233.7000000000007</v>
      </c>
      <c r="K14" s="33">
        <f t="shared" si="2"/>
        <v>769.47500000000002</v>
      </c>
      <c r="L14" s="12">
        <f t="shared" si="43"/>
        <v>0</v>
      </c>
      <c r="M14" s="12">
        <f t="shared" si="44"/>
        <v>0</v>
      </c>
      <c r="N14" s="12">
        <f t="shared" si="45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46"/>
        <v>0</v>
      </c>
      <c r="S14" s="11">
        <f t="shared" si="47"/>
        <v>0</v>
      </c>
      <c r="T14" s="47">
        <v>37.9</v>
      </c>
      <c r="U14" s="33">
        <f t="shared" si="6"/>
        <v>3.1583333333333332</v>
      </c>
      <c r="V14" s="47"/>
      <c r="W14" s="12">
        <f t="shared" si="48"/>
        <v>0</v>
      </c>
      <c r="X14" s="11">
        <f t="shared" si="49"/>
        <v>0</v>
      </c>
      <c r="Y14" s="47">
        <v>4010.9</v>
      </c>
      <c r="Z14" s="33">
        <f t="shared" si="7"/>
        <v>334.24166666666667</v>
      </c>
      <c r="AA14" s="47"/>
      <c r="AB14" s="12">
        <f t="shared" si="50"/>
        <v>0</v>
      </c>
      <c r="AC14" s="11">
        <f t="shared" si="51"/>
        <v>0</v>
      </c>
      <c r="AD14" s="47">
        <v>4048.7</v>
      </c>
      <c r="AE14" s="33">
        <f t="shared" si="8"/>
        <v>337.39166666666665</v>
      </c>
      <c r="AF14" s="47"/>
      <c r="AG14" s="12">
        <f t="shared" si="52"/>
        <v>0</v>
      </c>
      <c r="AH14" s="11">
        <f t="shared" si="53"/>
        <v>0</v>
      </c>
      <c r="AI14" s="47">
        <v>40</v>
      </c>
      <c r="AJ14" s="33">
        <f t="shared" si="9"/>
        <v>3.3333333333333335</v>
      </c>
      <c r="AK14" s="47"/>
      <c r="AL14" s="12">
        <f t="shared" si="54"/>
        <v>0</v>
      </c>
      <c r="AM14" s="11">
        <f t="shared" si="55"/>
        <v>0</v>
      </c>
      <c r="AN14" s="47"/>
      <c r="AO14" s="33">
        <f t="shared" si="10"/>
        <v>0</v>
      </c>
      <c r="AP14" s="47"/>
      <c r="AQ14" s="12" t="e">
        <f t="shared" si="56"/>
        <v>#DIV/0!</v>
      </c>
      <c r="AR14" s="11" t="e">
        <f t="shared" si="57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58"/>
        <v>0</v>
      </c>
      <c r="BR14" s="11">
        <f t="shared" si="59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60"/>
        <v>31401.600000000002</v>
      </c>
      <c r="DH14" s="42">
        <v>0</v>
      </c>
      <c r="DI14" s="33">
        <f t="shared" si="34"/>
        <v>0</v>
      </c>
      <c r="DJ14" s="47"/>
      <c r="DK14" s="47">
        <v>0</v>
      </c>
      <c r="DL14" s="33">
        <f t="shared" si="35"/>
        <v>0</v>
      </c>
      <c r="DM14" s="47"/>
      <c r="DN14" s="42">
        <v>0</v>
      </c>
      <c r="DO14" s="33">
        <f t="shared" si="36"/>
        <v>0</v>
      </c>
      <c r="DP14" s="47">
        <v>0</v>
      </c>
      <c r="DQ14" s="47">
        <v>0</v>
      </c>
      <c r="DR14" s="33">
        <f t="shared" si="37"/>
        <v>0</v>
      </c>
      <c r="DS14" s="47"/>
      <c r="DT14" s="42">
        <v>0</v>
      </c>
      <c r="DU14" s="33">
        <f t="shared" si="38"/>
        <v>0</v>
      </c>
      <c r="DV14" s="47">
        <v>0</v>
      </c>
      <c r="DW14" s="47">
        <v>2000</v>
      </c>
      <c r="DX14" s="33">
        <f t="shared" si="39"/>
        <v>166.66666666666666</v>
      </c>
      <c r="DY14" s="47"/>
      <c r="DZ14" s="47"/>
      <c r="EA14" s="12">
        <f t="shared" si="61"/>
        <v>2000</v>
      </c>
    </row>
    <row r="15" spans="1:131" s="14" customFormat="1" ht="20.25" customHeight="1">
      <c r="A15" s="21">
        <v>6</v>
      </c>
      <c r="B15" s="40" t="s">
        <v>61</v>
      </c>
      <c r="C15" s="38">
        <v>10814.9</v>
      </c>
      <c r="D15" s="38">
        <v>0</v>
      </c>
      <c r="E15" s="25">
        <f t="shared" si="0"/>
        <v>51041.600000000006</v>
      </c>
      <c r="F15" s="33">
        <f t="shared" si="40"/>
        <v>4253.4666666666672</v>
      </c>
      <c r="G15" s="12" t="e">
        <f>#REF!+#REF!-DY15</f>
        <v>#REF!</v>
      </c>
      <c r="H15" s="12" t="e">
        <f t="shared" si="41"/>
        <v>#REF!</v>
      </c>
      <c r="I15" s="12" t="e">
        <f t="shared" si="42"/>
        <v>#REF!</v>
      </c>
      <c r="J15" s="12">
        <f t="shared" si="1"/>
        <v>20854.900000000001</v>
      </c>
      <c r="K15" s="33">
        <f t="shared" si="2"/>
        <v>1737.9083333333335</v>
      </c>
      <c r="L15" s="12">
        <f t="shared" si="43"/>
        <v>0</v>
      </c>
      <c r="M15" s="12">
        <f t="shared" si="44"/>
        <v>0</v>
      </c>
      <c r="N15" s="12">
        <f t="shared" si="45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46"/>
        <v>0</v>
      </c>
      <c r="S15" s="11">
        <f t="shared" si="47"/>
        <v>0</v>
      </c>
      <c r="T15" s="47">
        <v>2989.2</v>
      </c>
      <c r="U15" s="33">
        <f t="shared" si="6"/>
        <v>249.1</v>
      </c>
      <c r="V15" s="47"/>
      <c r="W15" s="12">
        <f t="shared" si="48"/>
        <v>0</v>
      </c>
      <c r="X15" s="11">
        <f t="shared" si="49"/>
        <v>0</v>
      </c>
      <c r="Y15" s="47">
        <v>2868</v>
      </c>
      <c r="Z15" s="33">
        <f t="shared" si="7"/>
        <v>239</v>
      </c>
      <c r="AA15" s="47"/>
      <c r="AB15" s="12">
        <f t="shared" si="50"/>
        <v>0</v>
      </c>
      <c r="AC15" s="11">
        <f t="shared" si="51"/>
        <v>0</v>
      </c>
      <c r="AD15" s="47">
        <v>10192.200000000001</v>
      </c>
      <c r="AE15" s="33">
        <f t="shared" si="8"/>
        <v>849.35</v>
      </c>
      <c r="AF15" s="47"/>
      <c r="AG15" s="12">
        <f t="shared" si="52"/>
        <v>0</v>
      </c>
      <c r="AH15" s="11">
        <f t="shared" si="53"/>
        <v>0</v>
      </c>
      <c r="AI15" s="47">
        <v>1113</v>
      </c>
      <c r="AJ15" s="33">
        <f t="shared" si="9"/>
        <v>92.75</v>
      </c>
      <c r="AK15" s="47"/>
      <c r="AL15" s="12">
        <f t="shared" si="54"/>
        <v>0</v>
      </c>
      <c r="AM15" s="11">
        <f t="shared" si="55"/>
        <v>0</v>
      </c>
      <c r="AN15" s="47"/>
      <c r="AO15" s="33">
        <f t="shared" si="10"/>
        <v>0</v>
      </c>
      <c r="AP15" s="47"/>
      <c r="AQ15" s="12" t="e">
        <f t="shared" si="56"/>
        <v>#DIV/0!</v>
      </c>
      <c r="AR15" s="11" t="e">
        <f t="shared" si="57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58"/>
        <v>0</v>
      </c>
      <c r="BR15" s="11">
        <f t="shared" si="59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60"/>
        <v>51041.600000000006</v>
      </c>
      <c r="DH15" s="42">
        <v>0</v>
      </c>
      <c r="DI15" s="33">
        <f t="shared" si="34"/>
        <v>0</v>
      </c>
      <c r="DJ15" s="47"/>
      <c r="DK15" s="47">
        <v>0</v>
      </c>
      <c r="DL15" s="33">
        <f t="shared" si="35"/>
        <v>0</v>
      </c>
      <c r="DM15" s="47"/>
      <c r="DN15" s="42">
        <v>0</v>
      </c>
      <c r="DO15" s="33">
        <f t="shared" si="36"/>
        <v>0</v>
      </c>
      <c r="DP15" s="47">
        <v>0</v>
      </c>
      <c r="DQ15" s="47">
        <v>0</v>
      </c>
      <c r="DR15" s="33">
        <f t="shared" si="37"/>
        <v>0</v>
      </c>
      <c r="DS15" s="47"/>
      <c r="DT15" s="42">
        <v>0</v>
      </c>
      <c r="DU15" s="33">
        <f t="shared" si="38"/>
        <v>0</v>
      </c>
      <c r="DV15" s="47">
        <v>0</v>
      </c>
      <c r="DW15" s="47">
        <v>3604.6</v>
      </c>
      <c r="DX15" s="33">
        <f t="shared" si="39"/>
        <v>300.38333333333333</v>
      </c>
      <c r="DY15" s="47"/>
      <c r="DZ15" s="47"/>
      <c r="EA15" s="12">
        <f t="shared" si="61"/>
        <v>3604.6</v>
      </c>
    </row>
    <row r="16" spans="1:131" s="14" customFormat="1" ht="20.25" customHeight="1">
      <c r="A16" s="21">
        <v>7</v>
      </c>
      <c r="B16" s="40" t="s">
        <v>62</v>
      </c>
      <c r="C16" s="38">
        <v>5012</v>
      </c>
      <c r="D16" s="38">
        <v>0</v>
      </c>
      <c r="E16" s="25">
        <f t="shared" si="0"/>
        <v>22651.7</v>
      </c>
      <c r="F16" s="33">
        <f t="shared" si="40"/>
        <v>1887.6416666666667</v>
      </c>
      <c r="G16" s="12" t="e">
        <f>#REF!+#REF!-DY16</f>
        <v>#REF!</v>
      </c>
      <c r="H16" s="12" t="e">
        <f t="shared" si="41"/>
        <v>#REF!</v>
      </c>
      <c r="I16" s="12" t="e">
        <f t="shared" si="42"/>
        <v>#REF!</v>
      </c>
      <c r="J16" s="12">
        <f t="shared" si="1"/>
        <v>11040.5</v>
      </c>
      <c r="K16" s="33">
        <f t="shared" si="2"/>
        <v>920.04166666666663</v>
      </c>
      <c r="L16" s="12">
        <f t="shared" si="43"/>
        <v>0</v>
      </c>
      <c r="M16" s="12">
        <f t="shared" si="44"/>
        <v>0</v>
      </c>
      <c r="N16" s="12">
        <f t="shared" si="45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46"/>
        <v>0</v>
      </c>
      <c r="S16" s="11">
        <f t="shared" si="47"/>
        <v>0</v>
      </c>
      <c r="T16" s="47">
        <v>532.79999999999995</v>
      </c>
      <c r="U16" s="33">
        <f t="shared" si="6"/>
        <v>44.4</v>
      </c>
      <c r="V16" s="47"/>
      <c r="W16" s="12">
        <f t="shared" si="48"/>
        <v>0</v>
      </c>
      <c r="X16" s="11">
        <f t="shared" si="49"/>
        <v>0</v>
      </c>
      <c r="Y16" s="47">
        <v>3319.3</v>
      </c>
      <c r="Z16" s="33">
        <f t="shared" si="7"/>
        <v>276.60833333333335</v>
      </c>
      <c r="AA16" s="47"/>
      <c r="AB16" s="12">
        <f t="shared" si="50"/>
        <v>0</v>
      </c>
      <c r="AC16" s="11">
        <f t="shared" si="51"/>
        <v>0</v>
      </c>
      <c r="AD16" s="47">
        <v>1928.4</v>
      </c>
      <c r="AE16" s="33">
        <f t="shared" si="8"/>
        <v>160.70000000000002</v>
      </c>
      <c r="AF16" s="47"/>
      <c r="AG16" s="12">
        <f t="shared" si="52"/>
        <v>0</v>
      </c>
      <c r="AH16" s="11">
        <f t="shared" si="53"/>
        <v>0</v>
      </c>
      <c r="AI16" s="47">
        <v>148</v>
      </c>
      <c r="AJ16" s="33">
        <f t="shared" si="9"/>
        <v>12.333333333333334</v>
      </c>
      <c r="AK16" s="47"/>
      <c r="AL16" s="12">
        <f t="shared" si="54"/>
        <v>0</v>
      </c>
      <c r="AM16" s="11">
        <f t="shared" si="55"/>
        <v>0</v>
      </c>
      <c r="AN16" s="47"/>
      <c r="AO16" s="33">
        <f t="shared" si="10"/>
        <v>0</v>
      </c>
      <c r="AP16" s="47"/>
      <c r="AQ16" s="12" t="e">
        <f t="shared" si="56"/>
        <v>#DIV/0!</v>
      </c>
      <c r="AR16" s="11" t="e">
        <f t="shared" si="57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58"/>
        <v>0</v>
      </c>
      <c r="BR16" s="11">
        <f t="shared" si="59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60"/>
        <v>22651.7</v>
      </c>
      <c r="DH16" s="42">
        <v>0</v>
      </c>
      <c r="DI16" s="33">
        <f t="shared" si="34"/>
        <v>0</v>
      </c>
      <c r="DJ16" s="47"/>
      <c r="DK16" s="47">
        <v>0</v>
      </c>
      <c r="DL16" s="33">
        <f t="shared" si="35"/>
        <v>0</v>
      </c>
      <c r="DM16" s="47"/>
      <c r="DN16" s="42">
        <v>0</v>
      </c>
      <c r="DO16" s="33">
        <f t="shared" si="36"/>
        <v>0</v>
      </c>
      <c r="DP16" s="47">
        <v>0</v>
      </c>
      <c r="DQ16" s="47">
        <v>0</v>
      </c>
      <c r="DR16" s="33">
        <f t="shared" si="37"/>
        <v>0</v>
      </c>
      <c r="DS16" s="47"/>
      <c r="DT16" s="42">
        <v>0</v>
      </c>
      <c r="DU16" s="33">
        <f t="shared" si="38"/>
        <v>0</v>
      </c>
      <c r="DV16" s="47">
        <v>0</v>
      </c>
      <c r="DW16" s="47">
        <v>2500</v>
      </c>
      <c r="DX16" s="33">
        <f t="shared" si="39"/>
        <v>208.33333333333334</v>
      </c>
      <c r="DY16" s="47"/>
      <c r="DZ16" s="47"/>
      <c r="EA16" s="12">
        <f t="shared" si="61"/>
        <v>2500</v>
      </c>
    </row>
    <row r="17" spans="1:139" s="14" customFormat="1" ht="20.25" customHeight="1">
      <c r="A17" s="21">
        <v>8</v>
      </c>
      <c r="B17" s="40" t="s">
        <v>63</v>
      </c>
      <c r="C17" s="38">
        <v>8730.5</v>
      </c>
      <c r="D17" s="38">
        <v>0</v>
      </c>
      <c r="E17" s="25">
        <f t="shared" si="0"/>
        <v>35846.800000000003</v>
      </c>
      <c r="F17" s="33">
        <f t="shared" si="40"/>
        <v>2987.2333333333336</v>
      </c>
      <c r="G17" s="12" t="e">
        <f>#REF!+#REF!-DY17</f>
        <v>#REF!</v>
      </c>
      <c r="H17" s="12" t="e">
        <f t="shared" si="41"/>
        <v>#REF!</v>
      </c>
      <c r="I17" s="12" t="e">
        <f t="shared" si="42"/>
        <v>#REF!</v>
      </c>
      <c r="J17" s="12">
        <f t="shared" si="1"/>
        <v>14715</v>
      </c>
      <c r="K17" s="33">
        <f t="shared" si="2"/>
        <v>1226.25</v>
      </c>
      <c r="L17" s="12">
        <f t="shared" si="43"/>
        <v>0</v>
      </c>
      <c r="M17" s="12">
        <f t="shared" si="44"/>
        <v>0</v>
      </c>
      <c r="N17" s="12">
        <f t="shared" si="45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46"/>
        <v>0</v>
      </c>
      <c r="S17" s="11">
        <f t="shared" si="47"/>
        <v>0</v>
      </c>
      <c r="T17" s="47">
        <v>283</v>
      </c>
      <c r="U17" s="33">
        <f t="shared" si="6"/>
        <v>23.583333333333332</v>
      </c>
      <c r="V17" s="47"/>
      <c r="W17" s="12">
        <f t="shared" si="48"/>
        <v>0</v>
      </c>
      <c r="X17" s="11">
        <f t="shared" si="49"/>
        <v>0</v>
      </c>
      <c r="Y17" s="47">
        <v>4500</v>
      </c>
      <c r="Z17" s="33">
        <f t="shared" si="7"/>
        <v>375</v>
      </c>
      <c r="AA17" s="47"/>
      <c r="AB17" s="12">
        <f t="shared" si="50"/>
        <v>0</v>
      </c>
      <c r="AC17" s="11">
        <f t="shared" si="51"/>
        <v>0</v>
      </c>
      <c r="AD17" s="47">
        <v>3600</v>
      </c>
      <c r="AE17" s="33">
        <f t="shared" si="8"/>
        <v>300</v>
      </c>
      <c r="AF17" s="47"/>
      <c r="AG17" s="12">
        <f t="shared" si="52"/>
        <v>0</v>
      </c>
      <c r="AH17" s="11">
        <f t="shared" si="53"/>
        <v>0</v>
      </c>
      <c r="AI17" s="47">
        <v>282</v>
      </c>
      <c r="AJ17" s="33">
        <f t="shared" si="9"/>
        <v>23.5</v>
      </c>
      <c r="AK17" s="47"/>
      <c r="AL17" s="12">
        <f t="shared" si="54"/>
        <v>0</v>
      </c>
      <c r="AM17" s="11">
        <f t="shared" si="55"/>
        <v>0</v>
      </c>
      <c r="AN17" s="47"/>
      <c r="AO17" s="33">
        <f t="shared" si="10"/>
        <v>0</v>
      </c>
      <c r="AP17" s="47"/>
      <c r="AQ17" s="12" t="e">
        <f t="shared" si="56"/>
        <v>#DIV/0!</v>
      </c>
      <c r="AR17" s="11" t="e">
        <f t="shared" si="57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58"/>
        <v>0</v>
      </c>
      <c r="BR17" s="11">
        <f t="shared" si="59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60"/>
        <v>35846.800000000003</v>
      </c>
      <c r="DH17" s="42">
        <v>0</v>
      </c>
      <c r="DI17" s="33">
        <f t="shared" si="34"/>
        <v>0</v>
      </c>
      <c r="DJ17" s="47"/>
      <c r="DK17" s="47">
        <v>0</v>
      </c>
      <c r="DL17" s="33">
        <f t="shared" si="35"/>
        <v>0</v>
      </c>
      <c r="DM17" s="47"/>
      <c r="DN17" s="42">
        <v>0</v>
      </c>
      <c r="DO17" s="33">
        <f t="shared" si="36"/>
        <v>0</v>
      </c>
      <c r="DP17" s="47">
        <v>0</v>
      </c>
      <c r="DQ17" s="47">
        <v>0</v>
      </c>
      <c r="DR17" s="33">
        <f t="shared" si="37"/>
        <v>0</v>
      </c>
      <c r="DS17" s="47"/>
      <c r="DT17" s="42">
        <v>0</v>
      </c>
      <c r="DU17" s="33">
        <f t="shared" si="38"/>
        <v>0</v>
      </c>
      <c r="DV17" s="47">
        <v>0</v>
      </c>
      <c r="DW17" s="47">
        <v>2861.2</v>
      </c>
      <c r="DX17" s="33">
        <f t="shared" si="39"/>
        <v>238.43333333333331</v>
      </c>
      <c r="DY17" s="47"/>
      <c r="DZ17" s="47"/>
      <c r="EA17" s="12">
        <f t="shared" si="61"/>
        <v>2861.2</v>
      </c>
    </row>
    <row r="18" spans="1:139" s="14" customFormat="1" ht="20.25" customHeight="1">
      <c r="A18" s="21">
        <v>9</v>
      </c>
      <c r="B18" s="40" t="s">
        <v>64</v>
      </c>
      <c r="C18" s="38">
        <v>3205</v>
      </c>
      <c r="D18" s="38">
        <v>0</v>
      </c>
      <c r="E18" s="25">
        <f t="shared" si="0"/>
        <v>24634.9</v>
      </c>
      <c r="F18" s="33">
        <f t="shared" si="40"/>
        <v>2052.9083333333333</v>
      </c>
      <c r="G18" s="12" t="e">
        <f>#REF!+#REF!-DY18</f>
        <v>#REF!</v>
      </c>
      <c r="H18" s="12" t="e">
        <f t="shared" si="41"/>
        <v>#REF!</v>
      </c>
      <c r="I18" s="12" t="e">
        <f t="shared" si="42"/>
        <v>#REF!</v>
      </c>
      <c r="J18" s="12">
        <f t="shared" si="1"/>
        <v>7201.6</v>
      </c>
      <c r="K18" s="33">
        <f t="shared" si="2"/>
        <v>600.13333333333333</v>
      </c>
      <c r="L18" s="12">
        <f t="shared" si="43"/>
        <v>0</v>
      </c>
      <c r="M18" s="12">
        <f t="shared" si="44"/>
        <v>0</v>
      </c>
      <c r="N18" s="12">
        <f t="shared" si="45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46"/>
        <v>0</v>
      </c>
      <c r="S18" s="11">
        <f t="shared" si="47"/>
        <v>0</v>
      </c>
      <c r="T18" s="47">
        <v>1218.3</v>
      </c>
      <c r="U18" s="33">
        <f t="shared" si="6"/>
        <v>101.52499999999999</v>
      </c>
      <c r="V18" s="47"/>
      <c r="W18" s="12">
        <f t="shared" si="48"/>
        <v>0</v>
      </c>
      <c r="X18" s="11">
        <f t="shared" si="49"/>
        <v>0</v>
      </c>
      <c r="Y18" s="47">
        <v>1585.7</v>
      </c>
      <c r="Z18" s="33">
        <f t="shared" si="7"/>
        <v>132.14166666666668</v>
      </c>
      <c r="AA18" s="47"/>
      <c r="AB18" s="12">
        <f t="shared" si="50"/>
        <v>0</v>
      </c>
      <c r="AC18" s="11">
        <f t="shared" si="51"/>
        <v>0</v>
      </c>
      <c r="AD18" s="47">
        <v>3622.6</v>
      </c>
      <c r="AE18" s="33">
        <f t="shared" si="8"/>
        <v>301.88333333333333</v>
      </c>
      <c r="AF18" s="47"/>
      <c r="AG18" s="12">
        <f t="shared" si="52"/>
        <v>0</v>
      </c>
      <c r="AH18" s="11">
        <f t="shared" si="53"/>
        <v>0</v>
      </c>
      <c r="AI18" s="47">
        <v>50</v>
      </c>
      <c r="AJ18" s="33">
        <f t="shared" si="9"/>
        <v>4.166666666666667</v>
      </c>
      <c r="AK18" s="47"/>
      <c r="AL18" s="12">
        <f t="shared" si="54"/>
        <v>0</v>
      </c>
      <c r="AM18" s="11">
        <f t="shared" si="55"/>
        <v>0</v>
      </c>
      <c r="AN18" s="47"/>
      <c r="AO18" s="33">
        <f t="shared" si="10"/>
        <v>0</v>
      </c>
      <c r="AP18" s="47"/>
      <c r="AQ18" s="12" t="e">
        <f t="shared" si="56"/>
        <v>#DIV/0!</v>
      </c>
      <c r="AR18" s="11" t="e">
        <f t="shared" si="57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58"/>
        <v>0</v>
      </c>
      <c r="BR18" s="11">
        <f t="shared" si="59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60"/>
        <v>24634.9</v>
      </c>
      <c r="DH18" s="42">
        <v>0</v>
      </c>
      <c r="DI18" s="33">
        <f t="shared" si="34"/>
        <v>0</v>
      </c>
      <c r="DJ18" s="47"/>
      <c r="DK18" s="47">
        <v>0</v>
      </c>
      <c r="DL18" s="33">
        <f t="shared" si="35"/>
        <v>0</v>
      </c>
      <c r="DM18" s="47"/>
      <c r="DN18" s="42">
        <v>0</v>
      </c>
      <c r="DO18" s="33">
        <f t="shared" si="36"/>
        <v>0</v>
      </c>
      <c r="DP18" s="47">
        <v>0</v>
      </c>
      <c r="DQ18" s="47">
        <v>0</v>
      </c>
      <c r="DR18" s="33">
        <f t="shared" si="37"/>
        <v>0</v>
      </c>
      <c r="DS18" s="47"/>
      <c r="DT18" s="42">
        <v>0</v>
      </c>
      <c r="DU18" s="33">
        <f t="shared" si="38"/>
        <v>0</v>
      </c>
      <c r="DV18" s="47">
        <v>0</v>
      </c>
      <c r="DW18" s="47">
        <v>4582.8</v>
      </c>
      <c r="DX18" s="33">
        <f t="shared" si="39"/>
        <v>381.90000000000003</v>
      </c>
      <c r="DY18" s="47"/>
      <c r="DZ18" s="47"/>
      <c r="EA18" s="12">
        <f t="shared" si="61"/>
        <v>4582.8</v>
      </c>
    </row>
    <row r="19" spans="1:139" s="14" customFormat="1" ht="20.25" customHeight="1">
      <c r="A19" s="21">
        <v>10</v>
      </c>
      <c r="B19" s="40" t="s">
        <v>65</v>
      </c>
      <c r="C19" s="38">
        <v>36833.100000000006</v>
      </c>
      <c r="D19" s="38">
        <v>0</v>
      </c>
      <c r="E19" s="25">
        <f t="shared" si="0"/>
        <v>135519.1</v>
      </c>
      <c r="F19" s="33">
        <f t="shared" si="40"/>
        <v>11293.258333333333</v>
      </c>
      <c r="G19" s="12" t="e">
        <f>#REF!+#REF!-DY19</f>
        <v>#REF!</v>
      </c>
      <c r="H19" s="12" t="e">
        <f t="shared" si="41"/>
        <v>#REF!</v>
      </c>
      <c r="I19" s="12" t="e">
        <f t="shared" si="42"/>
        <v>#REF!</v>
      </c>
      <c r="J19" s="12">
        <f t="shared" si="1"/>
        <v>37683.5</v>
      </c>
      <c r="K19" s="33">
        <f t="shared" si="2"/>
        <v>3140.2916666666665</v>
      </c>
      <c r="L19" s="12">
        <f t="shared" si="43"/>
        <v>0</v>
      </c>
      <c r="M19" s="12">
        <f t="shared" si="44"/>
        <v>0</v>
      </c>
      <c r="N19" s="12">
        <f t="shared" si="45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46"/>
        <v>0</v>
      </c>
      <c r="S19" s="11">
        <f t="shared" si="47"/>
        <v>0</v>
      </c>
      <c r="T19" s="47">
        <v>3875.1</v>
      </c>
      <c r="U19" s="33">
        <f t="shared" si="6"/>
        <v>322.92500000000001</v>
      </c>
      <c r="V19" s="47"/>
      <c r="W19" s="12">
        <f t="shared" si="48"/>
        <v>0</v>
      </c>
      <c r="X19" s="11">
        <f t="shared" si="49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0"/>
        <v>0</v>
      </c>
      <c r="AC19" s="11">
        <f t="shared" si="51"/>
        <v>0</v>
      </c>
      <c r="AD19" s="47">
        <v>19089.8</v>
      </c>
      <c r="AE19" s="33">
        <f t="shared" si="8"/>
        <v>1590.8166666666666</v>
      </c>
      <c r="AF19" s="47"/>
      <c r="AG19" s="12">
        <f t="shared" si="52"/>
        <v>0</v>
      </c>
      <c r="AH19" s="11">
        <f t="shared" si="53"/>
        <v>0</v>
      </c>
      <c r="AI19" s="47">
        <v>270</v>
      </c>
      <c r="AJ19" s="33">
        <f t="shared" si="9"/>
        <v>22.5</v>
      </c>
      <c r="AK19" s="47"/>
      <c r="AL19" s="12">
        <f t="shared" si="54"/>
        <v>0</v>
      </c>
      <c r="AM19" s="11">
        <f t="shared" si="55"/>
        <v>0</v>
      </c>
      <c r="AN19" s="47"/>
      <c r="AO19" s="33">
        <f t="shared" si="10"/>
        <v>0</v>
      </c>
      <c r="AP19" s="47"/>
      <c r="AQ19" s="12" t="e">
        <f t="shared" si="56"/>
        <v>#DIV/0!</v>
      </c>
      <c r="AR19" s="11" t="e">
        <f t="shared" si="57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58"/>
        <v>0</v>
      </c>
      <c r="BR19" s="11">
        <f t="shared" si="59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60"/>
        <v>135519.1</v>
      </c>
      <c r="DH19" s="42">
        <v>0</v>
      </c>
      <c r="DI19" s="33">
        <f t="shared" si="34"/>
        <v>0</v>
      </c>
      <c r="DJ19" s="47"/>
      <c r="DK19" s="47">
        <v>0</v>
      </c>
      <c r="DL19" s="33">
        <f t="shared" si="35"/>
        <v>0</v>
      </c>
      <c r="DM19" s="47"/>
      <c r="DN19" s="42">
        <v>0</v>
      </c>
      <c r="DO19" s="33">
        <f t="shared" si="36"/>
        <v>0</v>
      </c>
      <c r="DP19" s="47">
        <v>0</v>
      </c>
      <c r="DQ19" s="47">
        <v>0</v>
      </c>
      <c r="DR19" s="33">
        <f t="shared" si="37"/>
        <v>0</v>
      </c>
      <c r="DS19" s="47"/>
      <c r="DT19" s="42">
        <v>0</v>
      </c>
      <c r="DU19" s="33">
        <f t="shared" si="38"/>
        <v>0</v>
      </c>
      <c r="DV19" s="47">
        <v>0</v>
      </c>
      <c r="DW19" s="47">
        <v>6775.9</v>
      </c>
      <c r="DX19" s="33">
        <f t="shared" si="39"/>
        <v>564.6583333333333</v>
      </c>
      <c r="DY19" s="47"/>
      <c r="DZ19" s="47"/>
      <c r="EA19" s="12">
        <f t="shared" si="61"/>
        <v>6775.9</v>
      </c>
    </row>
    <row r="20" spans="1:139" s="14" customFormat="1" ht="20.25" customHeight="1">
      <c r="A20" s="21">
        <v>11</v>
      </c>
      <c r="B20" s="40" t="s">
        <v>66</v>
      </c>
      <c r="C20" s="38">
        <v>1324.6</v>
      </c>
      <c r="D20" s="38">
        <v>0</v>
      </c>
      <c r="E20" s="25">
        <f t="shared" si="0"/>
        <v>3979.5</v>
      </c>
      <c r="F20" s="33">
        <f t="shared" si="40"/>
        <v>331.625</v>
      </c>
      <c r="G20" s="12" t="e">
        <f>#REF!+#REF!-DY20</f>
        <v>#REF!</v>
      </c>
      <c r="H20" s="12" t="e">
        <f t="shared" si="41"/>
        <v>#REF!</v>
      </c>
      <c r="I20" s="12" t="e">
        <f t="shared" si="42"/>
        <v>#REF!</v>
      </c>
      <c r="J20" s="12">
        <f t="shared" si="1"/>
        <v>196</v>
      </c>
      <c r="K20" s="33">
        <f t="shared" si="2"/>
        <v>16.333333333333332</v>
      </c>
      <c r="L20" s="12">
        <f t="shared" si="43"/>
        <v>0</v>
      </c>
      <c r="M20" s="12">
        <f t="shared" si="44"/>
        <v>0</v>
      </c>
      <c r="N20" s="12">
        <f t="shared" si="45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46"/>
        <v>0</v>
      </c>
      <c r="S20" s="11">
        <f t="shared" si="47"/>
        <v>0</v>
      </c>
      <c r="T20" s="47">
        <v>0</v>
      </c>
      <c r="U20" s="33">
        <f t="shared" si="6"/>
        <v>0</v>
      </c>
      <c r="V20" s="47"/>
      <c r="W20" s="12" t="e">
        <f t="shared" si="48"/>
        <v>#DIV/0!</v>
      </c>
      <c r="X20" s="11" t="e">
        <f t="shared" si="49"/>
        <v>#DIV/0!</v>
      </c>
      <c r="Y20" s="47">
        <v>120.6</v>
      </c>
      <c r="Z20" s="33">
        <f t="shared" si="7"/>
        <v>10.049999999999999</v>
      </c>
      <c r="AA20" s="47"/>
      <c r="AB20" s="12">
        <f t="shared" si="50"/>
        <v>0</v>
      </c>
      <c r="AC20" s="11">
        <f t="shared" si="51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2"/>
        <v>0</v>
      </c>
      <c r="AH20" s="11">
        <f t="shared" si="53"/>
        <v>0</v>
      </c>
      <c r="AI20" s="47">
        <v>0</v>
      </c>
      <c r="AJ20" s="33">
        <f t="shared" si="9"/>
        <v>0</v>
      </c>
      <c r="AK20" s="47"/>
      <c r="AL20" s="12" t="e">
        <f t="shared" si="54"/>
        <v>#DIV/0!</v>
      </c>
      <c r="AM20" s="11" t="e">
        <f t="shared" si="55"/>
        <v>#DIV/0!</v>
      </c>
      <c r="AN20" s="47"/>
      <c r="AO20" s="33">
        <f t="shared" si="10"/>
        <v>0</v>
      </c>
      <c r="AP20" s="47"/>
      <c r="AQ20" s="12" t="e">
        <f t="shared" si="56"/>
        <v>#DIV/0!</v>
      </c>
      <c r="AR20" s="11" t="e">
        <f t="shared" si="57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58"/>
        <v>#DIV/0!</v>
      </c>
      <c r="BR20" s="11" t="e">
        <f t="shared" si="59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60"/>
        <v>3979.5</v>
      </c>
      <c r="DH20" s="42">
        <v>0</v>
      </c>
      <c r="DI20" s="33">
        <f t="shared" si="34"/>
        <v>0</v>
      </c>
      <c r="DJ20" s="47"/>
      <c r="DK20" s="47">
        <v>0</v>
      </c>
      <c r="DL20" s="33">
        <f t="shared" si="35"/>
        <v>0</v>
      </c>
      <c r="DM20" s="47"/>
      <c r="DN20" s="42">
        <v>0</v>
      </c>
      <c r="DO20" s="33">
        <f t="shared" si="36"/>
        <v>0</v>
      </c>
      <c r="DP20" s="47">
        <v>0</v>
      </c>
      <c r="DQ20" s="47">
        <v>0</v>
      </c>
      <c r="DR20" s="33">
        <f t="shared" si="37"/>
        <v>0</v>
      </c>
      <c r="DS20" s="47"/>
      <c r="DT20" s="42">
        <v>0</v>
      </c>
      <c r="DU20" s="33">
        <f t="shared" si="38"/>
        <v>0</v>
      </c>
      <c r="DV20" s="47">
        <v>0</v>
      </c>
      <c r="DW20" s="47">
        <v>215</v>
      </c>
      <c r="DX20" s="33">
        <f t="shared" si="39"/>
        <v>17.916666666666668</v>
      </c>
      <c r="DY20" s="47"/>
      <c r="DZ20" s="47"/>
      <c r="EA20" s="12">
        <f t="shared" si="61"/>
        <v>215</v>
      </c>
    </row>
    <row r="21" spans="1:139" s="14" customFormat="1" ht="20.25" customHeight="1">
      <c r="A21" s="21">
        <v>12</v>
      </c>
      <c r="B21" s="40" t="s">
        <v>67</v>
      </c>
      <c r="C21" s="38">
        <v>1980.5</v>
      </c>
      <c r="D21" s="38">
        <v>0</v>
      </c>
      <c r="E21" s="25">
        <f t="shared" si="0"/>
        <v>11135.8</v>
      </c>
      <c r="F21" s="33">
        <f t="shared" si="40"/>
        <v>927.98333333333323</v>
      </c>
      <c r="G21" s="12" t="e">
        <f>#REF!+#REF!-DY21</f>
        <v>#REF!</v>
      </c>
      <c r="H21" s="12" t="e">
        <f t="shared" si="41"/>
        <v>#REF!</v>
      </c>
      <c r="I21" s="12" t="e">
        <f t="shared" si="42"/>
        <v>#REF!</v>
      </c>
      <c r="J21" s="12">
        <f t="shared" si="1"/>
        <v>4389.2</v>
      </c>
      <c r="K21" s="33">
        <f t="shared" si="2"/>
        <v>365.76666666666665</v>
      </c>
      <c r="L21" s="12">
        <f t="shared" si="43"/>
        <v>0</v>
      </c>
      <c r="M21" s="12">
        <f t="shared" si="44"/>
        <v>0</v>
      </c>
      <c r="N21" s="12">
        <f t="shared" si="45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46"/>
        <v>0</v>
      </c>
      <c r="S21" s="11">
        <f t="shared" si="47"/>
        <v>0</v>
      </c>
      <c r="T21" s="47">
        <v>11.6</v>
      </c>
      <c r="U21" s="33">
        <f t="shared" si="6"/>
        <v>0.96666666666666667</v>
      </c>
      <c r="V21" s="47"/>
      <c r="W21" s="12">
        <f t="shared" si="48"/>
        <v>0</v>
      </c>
      <c r="X21" s="11">
        <f t="shared" si="49"/>
        <v>0</v>
      </c>
      <c r="Y21" s="47">
        <v>700</v>
      </c>
      <c r="Z21" s="33">
        <f t="shared" si="7"/>
        <v>58.333333333333336</v>
      </c>
      <c r="AA21" s="47"/>
      <c r="AB21" s="12">
        <f t="shared" si="50"/>
        <v>0</v>
      </c>
      <c r="AC21" s="11">
        <f t="shared" si="51"/>
        <v>0</v>
      </c>
      <c r="AD21" s="47">
        <v>2027.6</v>
      </c>
      <c r="AE21" s="33">
        <f t="shared" si="8"/>
        <v>168.96666666666667</v>
      </c>
      <c r="AF21" s="47"/>
      <c r="AG21" s="12">
        <f t="shared" si="52"/>
        <v>0</v>
      </c>
      <c r="AH21" s="11">
        <f t="shared" si="53"/>
        <v>0</v>
      </c>
      <c r="AI21" s="47">
        <v>0</v>
      </c>
      <c r="AJ21" s="33">
        <f t="shared" si="9"/>
        <v>0</v>
      </c>
      <c r="AK21" s="47"/>
      <c r="AL21" s="12" t="e">
        <f t="shared" si="54"/>
        <v>#DIV/0!</v>
      </c>
      <c r="AM21" s="11" t="e">
        <f t="shared" si="55"/>
        <v>#DIV/0!</v>
      </c>
      <c r="AN21" s="47"/>
      <c r="AO21" s="33">
        <f t="shared" si="10"/>
        <v>0</v>
      </c>
      <c r="AP21" s="47"/>
      <c r="AQ21" s="12" t="e">
        <f t="shared" si="56"/>
        <v>#DIV/0!</v>
      </c>
      <c r="AR21" s="11" t="e">
        <f t="shared" si="57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58"/>
        <v>0</v>
      </c>
      <c r="BR21" s="11">
        <f t="shared" si="59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60"/>
        <v>11135.8</v>
      </c>
      <c r="DH21" s="42">
        <v>0</v>
      </c>
      <c r="DI21" s="33">
        <f t="shared" si="34"/>
        <v>0</v>
      </c>
      <c r="DJ21" s="47"/>
      <c r="DK21" s="47">
        <v>0</v>
      </c>
      <c r="DL21" s="33">
        <f t="shared" si="35"/>
        <v>0</v>
      </c>
      <c r="DM21" s="47"/>
      <c r="DN21" s="42">
        <v>0</v>
      </c>
      <c r="DO21" s="33">
        <f t="shared" si="36"/>
        <v>0</v>
      </c>
      <c r="DP21" s="47">
        <v>0</v>
      </c>
      <c r="DQ21" s="47">
        <v>0</v>
      </c>
      <c r="DR21" s="33">
        <f t="shared" si="37"/>
        <v>0</v>
      </c>
      <c r="DS21" s="47"/>
      <c r="DT21" s="42">
        <v>0</v>
      </c>
      <c r="DU21" s="33">
        <f t="shared" si="38"/>
        <v>0</v>
      </c>
      <c r="DV21" s="47">
        <v>0</v>
      </c>
      <c r="DW21" s="47">
        <v>460</v>
      </c>
      <c r="DX21" s="33">
        <f t="shared" si="39"/>
        <v>38.333333333333336</v>
      </c>
      <c r="DY21" s="47"/>
      <c r="DZ21" s="47"/>
      <c r="EA21" s="12">
        <f t="shared" si="61"/>
        <v>460</v>
      </c>
    </row>
    <row r="22" spans="1:139" s="15" customFormat="1" ht="20.25" customHeight="1">
      <c r="A22" s="21">
        <v>13</v>
      </c>
      <c r="B22" s="40" t="s">
        <v>68</v>
      </c>
      <c r="C22" s="38">
        <v>20742.3</v>
      </c>
      <c r="D22" s="38">
        <v>0</v>
      </c>
      <c r="E22" s="25">
        <f t="shared" si="0"/>
        <v>161551.10100000002</v>
      </c>
      <c r="F22" s="33">
        <f t="shared" si="40"/>
        <v>13462.591750000001</v>
      </c>
      <c r="G22" s="12" t="e">
        <f>#REF!+#REF!-DY22</f>
        <v>#REF!</v>
      </c>
      <c r="H22" s="12" t="e">
        <f t="shared" si="41"/>
        <v>#REF!</v>
      </c>
      <c r="I22" s="12" t="e">
        <f t="shared" si="42"/>
        <v>#REF!</v>
      </c>
      <c r="J22" s="12">
        <f t="shared" si="1"/>
        <v>65320.001000000004</v>
      </c>
      <c r="K22" s="33">
        <f t="shared" si="2"/>
        <v>5443.3334166666673</v>
      </c>
      <c r="L22" s="12">
        <f t="shared" si="43"/>
        <v>0</v>
      </c>
      <c r="M22" s="12">
        <f t="shared" si="44"/>
        <v>0</v>
      </c>
      <c r="N22" s="12">
        <f t="shared" si="45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46"/>
        <v>0</v>
      </c>
      <c r="S22" s="11">
        <f t="shared" si="47"/>
        <v>0</v>
      </c>
      <c r="T22" s="47">
        <v>6170</v>
      </c>
      <c r="U22" s="33">
        <f t="shared" si="6"/>
        <v>514.16666666666663</v>
      </c>
      <c r="V22" s="47"/>
      <c r="W22" s="12">
        <f t="shared" si="48"/>
        <v>0</v>
      </c>
      <c r="X22" s="11">
        <f t="shared" si="49"/>
        <v>0</v>
      </c>
      <c r="Y22" s="47">
        <v>13500.001</v>
      </c>
      <c r="Z22" s="33">
        <f t="shared" si="7"/>
        <v>1125.0000833333334</v>
      </c>
      <c r="AA22" s="47"/>
      <c r="AB22" s="12">
        <f t="shared" si="50"/>
        <v>0</v>
      </c>
      <c r="AC22" s="11">
        <f t="shared" si="51"/>
        <v>0</v>
      </c>
      <c r="AD22" s="47">
        <v>17000</v>
      </c>
      <c r="AE22" s="33">
        <f t="shared" si="8"/>
        <v>1416.6666666666667</v>
      </c>
      <c r="AF22" s="47"/>
      <c r="AG22" s="12">
        <f t="shared" si="52"/>
        <v>0</v>
      </c>
      <c r="AH22" s="11">
        <f t="shared" si="53"/>
        <v>0</v>
      </c>
      <c r="AI22" s="47">
        <v>1470</v>
      </c>
      <c r="AJ22" s="33">
        <f t="shared" si="9"/>
        <v>122.5</v>
      </c>
      <c r="AK22" s="47"/>
      <c r="AL22" s="12">
        <f t="shared" si="54"/>
        <v>0</v>
      </c>
      <c r="AM22" s="11">
        <f t="shared" si="55"/>
        <v>0</v>
      </c>
      <c r="AN22" s="47"/>
      <c r="AO22" s="33">
        <f t="shared" si="10"/>
        <v>0</v>
      </c>
      <c r="AP22" s="47"/>
      <c r="AQ22" s="12" t="e">
        <f t="shared" si="56"/>
        <v>#DIV/0!</v>
      </c>
      <c r="AR22" s="11" t="e">
        <f t="shared" si="57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58"/>
        <v>0</v>
      </c>
      <c r="BR22" s="11">
        <f t="shared" si="59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60"/>
        <v>124095.80100000001</v>
      </c>
      <c r="DH22" s="42">
        <v>0</v>
      </c>
      <c r="DI22" s="33">
        <f t="shared" si="34"/>
        <v>0</v>
      </c>
      <c r="DJ22" s="47"/>
      <c r="DK22" s="47">
        <v>37455.300000000003</v>
      </c>
      <c r="DL22" s="33">
        <f t="shared" si="35"/>
        <v>3121.2750000000001</v>
      </c>
      <c r="DM22" s="47"/>
      <c r="DN22" s="42">
        <v>0</v>
      </c>
      <c r="DO22" s="33">
        <f t="shared" si="36"/>
        <v>0</v>
      </c>
      <c r="DP22" s="47">
        <v>0</v>
      </c>
      <c r="DQ22" s="47">
        <v>0</v>
      </c>
      <c r="DR22" s="33">
        <f t="shared" si="37"/>
        <v>0</v>
      </c>
      <c r="DS22" s="47"/>
      <c r="DT22" s="42">
        <v>0</v>
      </c>
      <c r="DU22" s="33">
        <f t="shared" si="38"/>
        <v>0</v>
      </c>
      <c r="DV22" s="47">
        <v>0</v>
      </c>
      <c r="DW22" s="47">
        <v>4210</v>
      </c>
      <c r="DX22" s="33">
        <f t="shared" si="39"/>
        <v>350.83333333333331</v>
      </c>
      <c r="DY22" s="47"/>
      <c r="DZ22" s="47"/>
      <c r="EA22" s="12">
        <f t="shared" si="61"/>
        <v>41665.300000000003</v>
      </c>
      <c r="ED22" s="14"/>
      <c r="EF22" s="14"/>
      <c r="EG22" s="14"/>
      <c r="EI22" s="14"/>
    </row>
    <row r="23" spans="1:139" s="15" customFormat="1" ht="20.25" customHeight="1">
      <c r="A23" s="21">
        <v>14</v>
      </c>
      <c r="B23" s="40" t="s">
        <v>69</v>
      </c>
      <c r="C23" s="38">
        <v>43849.899999999994</v>
      </c>
      <c r="D23" s="38">
        <v>0</v>
      </c>
      <c r="E23" s="25">
        <f t="shared" si="0"/>
        <v>86986.2</v>
      </c>
      <c r="F23" s="33">
        <f t="shared" si="40"/>
        <v>7248.8499999999995</v>
      </c>
      <c r="G23" s="12" t="e">
        <f>#REF!+#REF!-DY23</f>
        <v>#REF!</v>
      </c>
      <c r="H23" s="12" t="e">
        <f t="shared" si="41"/>
        <v>#REF!</v>
      </c>
      <c r="I23" s="12" t="e">
        <f t="shared" si="42"/>
        <v>#REF!</v>
      </c>
      <c r="J23" s="12">
        <f t="shared" si="1"/>
        <v>25810</v>
      </c>
      <c r="K23" s="33">
        <f t="shared" si="2"/>
        <v>2150.8333333333335</v>
      </c>
      <c r="L23" s="12">
        <f t="shared" si="43"/>
        <v>0</v>
      </c>
      <c r="M23" s="12">
        <f t="shared" si="44"/>
        <v>0</v>
      </c>
      <c r="N23" s="12">
        <f t="shared" si="45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46"/>
        <v>0</v>
      </c>
      <c r="S23" s="11">
        <f t="shared" si="47"/>
        <v>0</v>
      </c>
      <c r="T23" s="47">
        <v>950</v>
      </c>
      <c r="U23" s="33">
        <f t="shared" si="6"/>
        <v>79.166666666666671</v>
      </c>
      <c r="V23" s="47"/>
      <c r="W23" s="12">
        <f t="shared" si="48"/>
        <v>0</v>
      </c>
      <c r="X23" s="11">
        <f t="shared" si="49"/>
        <v>0</v>
      </c>
      <c r="Y23" s="47">
        <v>10800</v>
      </c>
      <c r="Z23" s="33">
        <f t="shared" si="7"/>
        <v>900</v>
      </c>
      <c r="AA23" s="47"/>
      <c r="AB23" s="12">
        <f t="shared" si="50"/>
        <v>0</v>
      </c>
      <c r="AC23" s="11">
        <f t="shared" si="51"/>
        <v>0</v>
      </c>
      <c r="AD23" s="47">
        <v>8000</v>
      </c>
      <c r="AE23" s="33">
        <f t="shared" si="8"/>
        <v>666.66666666666663</v>
      </c>
      <c r="AF23" s="47"/>
      <c r="AG23" s="12">
        <f t="shared" si="52"/>
        <v>0</v>
      </c>
      <c r="AH23" s="11">
        <f t="shared" si="53"/>
        <v>0</v>
      </c>
      <c r="AI23" s="47">
        <v>460</v>
      </c>
      <c r="AJ23" s="33">
        <f t="shared" si="9"/>
        <v>38.333333333333336</v>
      </c>
      <c r="AK23" s="47"/>
      <c r="AL23" s="12">
        <f t="shared" si="54"/>
        <v>0</v>
      </c>
      <c r="AM23" s="11">
        <f t="shared" si="55"/>
        <v>0</v>
      </c>
      <c r="AN23" s="47"/>
      <c r="AO23" s="33">
        <f t="shared" si="10"/>
        <v>0</v>
      </c>
      <c r="AP23" s="47"/>
      <c r="AQ23" s="12" t="e">
        <f t="shared" si="56"/>
        <v>#DIV/0!</v>
      </c>
      <c r="AR23" s="11" t="e">
        <f t="shared" si="57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58"/>
        <v>0</v>
      </c>
      <c r="BR23" s="11">
        <f t="shared" si="59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60"/>
        <v>81400.2</v>
      </c>
      <c r="DH23" s="42">
        <v>0</v>
      </c>
      <c r="DI23" s="33">
        <f t="shared" si="34"/>
        <v>0</v>
      </c>
      <c r="DJ23" s="47"/>
      <c r="DK23" s="47">
        <v>5586</v>
      </c>
      <c r="DL23" s="33">
        <f t="shared" si="35"/>
        <v>465.5</v>
      </c>
      <c r="DM23" s="47"/>
      <c r="DN23" s="42">
        <v>0</v>
      </c>
      <c r="DO23" s="33">
        <f t="shared" si="36"/>
        <v>0</v>
      </c>
      <c r="DP23" s="47">
        <v>0</v>
      </c>
      <c r="DQ23" s="47">
        <v>0</v>
      </c>
      <c r="DR23" s="33">
        <f t="shared" si="37"/>
        <v>0</v>
      </c>
      <c r="DS23" s="47"/>
      <c r="DT23" s="42">
        <v>0</v>
      </c>
      <c r="DU23" s="33">
        <f t="shared" si="38"/>
        <v>0</v>
      </c>
      <c r="DV23" s="47">
        <v>0</v>
      </c>
      <c r="DW23" s="47">
        <v>4140.8</v>
      </c>
      <c r="DX23" s="33">
        <f t="shared" si="39"/>
        <v>345.06666666666666</v>
      </c>
      <c r="DY23" s="47"/>
      <c r="DZ23" s="47"/>
      <c r="EA23" s="12">
        <f t="shared" si="61"/>
        <v>9726.7999999999993</v>
      </c>
      <c r="ED23" s="14"/>
      <c r="EF23" s="14"/>
      <c r="EG23" s="14"/>
      <c r="EI23" s="14"/>
    </row>
    <row r="24" spans="1:139" s="15" customFormat="1" ht="20.25" customHeight="1">
      <c r="A24" s="21">
        <v>15</v>
      </c>
      <c r="B24" s="40" t="s">
        <v>70</v>
      </c>
      <c r="C24" s="38">
        <v>1386.2</v>
      </c>
      <c r="D24" s="38">
        <v>0</v>
      </c>
      <c r="E24" s="25">
        <f t="shared" si="0"/>
        <v>15394.3</v>
      </c>
      <c r="F24" s="33">
        <f t="shared" si="40"/>
        <v>1282.8583333333333</v>
      </c>
      <c r="G24" s="12" t="e">
        <f>#REF!+#REF!-DY24</f>
        <v>#REF!</v>
      </c>
      <c r="H24" s="12" t="e">
        <f t="shared" si="41"/>
        <v>#REF!</v>
      </c>
      <c r="I24" s="12" t="e">
        <f t="shared" si="42"/>
        <v>#REF!</v>
      </c>
      <c r="J24" s="12">
        <f t="shared" si="1"/>
        <v>7042.8</v>
      </c>
      <c r="K24" s="33">
        <f t="shared" si="2"/>
        <v>586.9</v>
      </c>
      <c r="L24" s="12">
        <f t="shared" si="43"/>
        <v>0</v>
      </c>
      <c r="M24" s="12">
        <f t="shared" si="44"/>
        <v>0</v>
      </c>
      <c r="N24" s="12">
        <f t="shared" si="45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46"/>
        <v>0</v>
      </c>
      <c r="S24" s="11">
        <f t="shared" si="47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48"/>
        <v>0</v>
      </c>
      <c r="X24" s="11">
        <f t="shared" si="49"/>
        <v>0</v>
      </c>
      <c r="Y24" s="47">
        <v>1687.4</v>
      </c>
      <c r="Z24" s="33">
        <f t="shared" si="7"/>
        <v>140.61666666666667</v>
      </c>
      <c r="AA24" s="47"/>
      <c r="AB24" s="12">
        <f t="shared" si="50"/>
        <v>0</v>
      </c>
      <c r="AC24" s="11">
        <f t="shared" si="51"/>
        <v>0</v>
      </c>
      <c r="AD24" s="47">
        <v>3122.5</v>
      </c>
      <c r="AE24" s="33">
        <f t="shared" si="8"/>
        <v>260.20833333333331</v>
      </c>
      <c r="AF24" s="47"/>
      <c r="AG24" s="12">
        <f t="shared" si="52"/>
        <v>0</v>
      </c>
      <c r="AH24" s="11">
        <f t="shared" si="53"/>
        <v>0</v>
      </c>
      <c r="AI24" s="47">
        <v>80</v>
      </c>
      <c r="AJ24" s="33">
        <f t="shared" si="9"/>
        <v>6.666666666666667</v>
      </c>
      <c r="AK24" s="47"/>
      <c r="AL24" s="12">
        <f t="shared" si="54"/>
        <v>0</v>
      </c>
      <c r="AM24" s="11">
        <f t="shared" si="55"/>
        <v>0</v>
      </c>
      <c r="AN24" s="47"/>
      <c r="AO24" s="33">
        <f t="shared" si="10"/>
        <v>0</v>
      </c>
      <c r="AP24" s="47"/>
      <c r="AQ24" s="12" t="e">
        <f t="shared" si="56"/>
        <v>#DIV/0!</v>
      </c>
      <c r="AR24" s="11" t="e">
        <f t="shared" si="57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58"/>
        <v>0</v>
      </c>
      <c r="BR24" s="11">
        <f t="shared" si="59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60"/>
        <v>15394.3</v>
      </c>
      <c r="DH24" s="42">
        <v>0</v>
      </c>
      <c r="DI24" s="33">
        <f t="shared" si="34"/>
        <v>0</v>
      </c>
      <c r="DJ24" s="47"/>
      <c r="DK24" s="47">
        <v>0</v>
      </c>
      <c r="DL24" s="33">
        <f t="shared" si="35"/>
        <v>0</v>
      </c>
      <c r="DM24" s="47"/>
      <c r="DN24" s="42">
        <v>0</v>
      </c>
      <c r="DO24" s="33">
        <f t="shared" si="36"/>
        <v>0</v>
      </c>
      <c r="DP24" s="47">
        <v>0</v>
      </c>
      <c r="DQ24" s="47">
        <v>0</v>
      </c>
      <c r="DR24" s="33">
        <f t="shared" si="37"/>
        <v>0</v>
      </c>
      <c r="DS24" s="47"/>
      <c r="DT24" s="42">
        <v>0</v>
      </c>
      <c r="DU24" s="33">
        <f t="shared" si="38"/>
        <v>0</v>
      </c>
      <c r="DV24" s="47">
        <v>0</v>
      </c>
      <c r="DW24" s="47">
        <v>770</v>
      </c>
      <c r="DX24" s="33">
        <f t="shared" si="39"/>
        <v>64.166666666666671</v>
      </c>
      <c r="DY24" s="47"/>
      <c r="DZ24" s="47"/>
      <c r="EA24" s="12">
        <f t="shared" si="61"/>
        <v>770</v>
      </c>
      <c r="ED24" s="14"/>
      <c r="EF24" s="14"/>
      <c r="EG24" s="14"/>
      <c r="EI24" s="14"/>
    </row>
    <row r="25" spans="1:139" s="15" customFormat="1" ht="20.25" customHeight="1">
      <c r="A25" s="21">
        <v>16</v>
      </c>
      <c r="B25" s="40" t="s">
        <v>71</v>
      </c>
      <c r="C25" s="38">
        <v>5147.6000000000004</v>
      </c>
      <c r="D25" s="38">
        <v>0</v>
      </c>
      <c r="E25" s="25">
        <f t="shared" si="0"/>
        <v>24198.699999999997</v>
      </c>
      <c r="F25" s="33">
        <f t="shared" si="40"/>
        <v>2016.5583333333332</v>
      </c>
      <c r="G25" s="12" t="e">
        <f>#REF!+#REF!-DY25</f>
        <v>#REF!</v>
      </c>
      <c r="H25" s="12" t="e">
        <f t="shared" si="41"/>
        <v>#REF!</v>
      </c>
      <c r="I25" s="12" t="e">
        <f t="shared" si="42"/>
        <v>#REF!</v>
      </c>
      <c r="J25" s="12">
        <f t="shared" si="1"/>
        <v>8840.2999999999993</v>
      </c>
      <c r="K25" s="33">
        <f t="shared" si="2"/>
        <v>736.69166666666661</v>
      </c>
      <c r="L25" s="12">
        <f t="shared" si="43"/>
        <v>0</v>
      </c>
      <c r="M25" s="12">
        <f t="shared" si="44"/>
        <v>0</v>
      </c>
      <c r="N25" s="12">
        <f t="shared" si="45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46"/>
        <v>0</v>
      </c>
      <c r="S25" s="11">
        <f t="shared" si="47"/>
        <v>0</v>
      </c>
      <c r="T25" s="47">
        <v>46.2</v>
      </c>
      <c r="U25" s="33">
        <f t="shared" si="6"/>
        <v>3.85</v>
      </c>
      <c r="V25" s="47"/>
      <c r="W25" s="12">
        <f t="shared" si="48"/>
        <v>0</v>
      </c>
      <c r="X25" s="11">
        <f t="shared" si="49"/>
        <v>0</v>
      </c>
      <c r="Y25" s="47">
        <v>2244.6</v>
      </c>
      <c r="Z25" s="33">
        <f t="shared" si="7"/>
        <v>187.04999999999998</v>
      </c>
      <c r="AA25" s="47"/>
      <c r="AB25" s="12">
        <f t="shared" si="50"/>
        <v>0</v>
      </c>
      <c r="AC25" s="11">
        <f t="shared" si="51"/>
        <v>0</v>
      </c>
      <c r="AD25" s="47">
        <v>2179.5</v>
      </c>
      <c r="AE25" s="33">
        <f t="shared" si="8"/>
        <v>181.625</v>
      </c>
      <c r="AF25" s="47"/>
      <c r="AG25" s="12">
        <f t="shared" si="52"/>
        <v>0</v>
      </c>
      <c r="AH25" s="11">
        <f t="shared" si="53"/>
        <v>0</v>
      </c>
      <c r="AI25" s="47">
        <v>20</v>
      </c>
      <c r="AJ25" s="33">
        <f t="shared" si="9"/>
        <v>1.6666666666666667</v>
      </c>
      <c r="AK25" s="47"/>
      <c r="AL25" s="12">
        <f t="shared" si="54"/>
        <v>0</v>
      </c>
      <c r="AM25" s="11">
        <f t="shared" si="55"/>
        <v>0</v>
      </c>
      <c r="AN25" s="47"/>
      <c r="AO25" s="33">
        <f t="shared" si="10"/>
        <v>0</v>
      </c>
      <c r="AP25" s="47"/>
      <c r="AQ25" s="12" t="e">
        <f t="shared" si="56"/>
        <v>#DIV/0!</v>
      </c>
      <c r="AR25" s="11" t="e">
        <f t="shared" si="57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58"/>
        <v>0</v>
      </c>
      <c r="BR25" s="11">
        <f t="shared" si="59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60"/>
        <v>24198.699999999997</v>
      </c>
      <c r="DH25" s="42">
        <v>0</v>
      </c>
      <c r="DI25" s="33">
        <f t="shared" si="34"/>
        <v>0</v>
      </c>
      <c r="DJ25" s="47"/>
      <c r="DK25" s="47">
        <v>0</v>
      </c>
      <c r="DL25" s="33">
        <f t="shared" si="35"/>
        <v>0</v>
      </c>
      <c r="DM25" s="47"/>
      <c r="DN25" s="42">
        <v>0</v>
      </c>
      <c r="DO25" s="33">
        <f t="shared" si="36"/>
        <v>0</v>
      </c>
      <c r="DP25" s="47">
        <v>0</v>
      </c>
      <c r="DQ25" s="47">
        <v>0</v>
      </c>
      <c r="DR25" s="33">
        <f t="shared" si="37"/>
        <v>0</v>
      </c>
      <c r="DS25" s="47"/>
      <c r="DT25" s="42">
        <v>0</v>
      </c>
      <c r="DU25" s="33">
        <f t="shared" si="38"/>
        <v>0</v>
      </c>
      <c r="DV25" s="47">
        <v>0</v>
      </c>
      <c r="DW25" s="47">
        <v>1500</v>
      </c>
      <c r="DX25" s="33">
        <f t="shared" si="39"/>
        <v>125</v>
      </c>
      <c r="DY25" s="47"/>
      <c r="DZ25" s="47"/>
      <c r="EA25" s="12">
        <f t="shared" si="61"/>
        <v>1500</v>
      </c>
      <c r="ED25" s="14"/>
      <c r="EF25" s="14"/>
      <c r="EG25" s="14"/>
      <c r="EI25" s="14"/>
    </row>
    <row r="26" spans="1:139" s="15" customFormat="1" ht="20.25" customHeight="1">
      <c r="A26" s="21">
        <v>17</v>
      </c>
      <c r="B26" s="40" t="s">
        <v>72</v>
      </c>
      <c r="C26" s="38">
        <v>10622.4</v>
      </c>
      <c r="D26" s="38">
        <v>0</v>
      </c>
      <c r="E26" s="25">
        <f t="shared" si="0"/>
        <v>36256.300000000003</v>
      </c>
      <c r="F26" s="33">
        <f t="shared" si="40"/>
        <v>3021.3583333333336</v>
      </c>
      <c r="G26" s="12" t="e">
        <f>#REF!+#REF!-DY26</f>
        <v>#REF!</v>
      </c>
      <c r="H26" s="12" t="e">
        <f t="shared" si="41"/>
        <v>#REF!</v>
      </c>
      <c r="I26" s="12" t="e">
        <f t="shared" si="42"/>
        <v>#REF!</v>
      </c>
      <c r="J26" s="12">
        <f t="shared" si="1"/>
        <v>10050.4</v>
      </c>
      <c r="K26" s="33">
        <f t="shared" si="2"/>
        <v>837.5333333333333</v>
      </c>
      <c r="L26" s="12">
        <f t="shared" si="43"/>
        <v>0</v>
      </c>
      <c r="M26" s="12">
        <f t="shared" si="44"/>
        <v>0</v>
      </c>
      <c r="N26" s="12">
        <f t="shared" si="45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46"/>
        <v>0</v>
      </c>
      <c r="S26" s="11">
        <f t="shared" si="47"/>
        <v>0</v>
      </c>
      <c r="T26" s="47">
        <v>1.4</v>
      </c>
      <c r="U26" s="33">
        <f t="shared" si="6"/>
        <v>0.11666666666666665</v>
      </c>
      <c r="V26" s="47"/>
      <c r="W26" s="12">
        <f t="shared" si="48"/>
        <v>0</v>
      </c>
      <c r="X26" s="11">
        <f t="shared" si="49"/>
        <v>0</v>
      </c>
      <c r="Y26" s="47">
        <v>2900</v>
      </c>
      <c r="Z26" s="33">
        <f t="shared" si="7"/>
        <v>241.66666666666666</v>
      </c>
      <c r="AA26" s="47"/>
      <c r="AB26" s="12">
        <f t="shared" si="50"/>
        <v>0</v>
      </c>
      <c r="AC26" s="11">
        <f t="shared" si="51"/>
        <v>0</v>
      </c>
      <c r="AD26" s="47">
        <v>3689</v>
      </c>
      <c r="AE26" s="33">
        <f t="shared" si="8"/>
        <v>307.41666666666669</v>
      </c>
      <c r="AF26" s="47"/>
      <c r="AG26" s="12">
        <f t="shared" si="52"/>
        <v>0</v>
      </c>
      <c r="AH26" s="11">
        <f t="shared" si="53"/>
        <v>0</v>
      </c>
      <c r="AI26" s="47">
        <v>60</v>
      </c>
      <c r="AJ26" s="33">
        <f t="shared" si="9"/>
        <v>5</v>
      </c>
      <c r="AK26" s="47"/>
      <c r="AL26" s="12">
        <f t="shared" si="54"/>
        <v>0</v>
      </c>
      <c r="AM26" s="11">
        <f t="shared" si="55"/>
        <v>0</v>
      </c>
      <c r="AN26" s="47"/>
      <c r="AO26" s="33">
        <f t="shared" si="10"/>
        <v>0</v>
      </c>
      <c r="AP26" s="47"/>
      <c r="AQ26" s="12" t="e">
        <f t="shared" si="56"/>
        <v>#DIV/0!</v>
      </c>
      <c r="AR26" s="11" t="e">
        <f t="shared" si="57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58"/>
        <v>0</v>
      </c>
      <c r="BR26" s="11">
        <f t="shared" si="59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60"/>
        <v>36256.300000000003</v>
      </c>
      <c r="DH26" s="42">
        <v>0</v>
      </c>
      <c r="DI26" s="33">
        <f t="shared" si="34"/>
        <v>0</v>
      </c>
      <c r="DJ26" s="47"/>
      <c r="DK26" s="47">
        <v>0</v>
      </c>
      <c r="DL26" s="33">
        <f t="shared" si="35"/>
        <v>0</v>
      </c>
      <c r="DM26" s="47"/>
      <c r="DN26" s="42">
        <v>0</v>
      </c>
      <c r="DO26" s="33">
        <f t="shared" si="36"/>
        <v>0</v>
      </c>
      <c r="DP26" s="47">
        <v>0</v>
      </c>
      <c r="DQ26" s="47">
        <v>0</v>
      </c>
      <c r="DR26" s="33">
        <f t="shared" si="37"/>
        <v>0</v>
      </c>
      <c r="DS26" s="47"/>
      <c r="DT26" s="42">
        <v>0</v>
      </c>
      <c r="DU26" s="33">
        <f t="shared" si="38"/>
        <v>0</v>
      </c>
      <c r="DV26" s="47">
        <v>0</v>
      </c>
      <c r="DW26" s="47">
        <v>7000</v>
      </c>
      <c r="DX26" s="33">
        <f t="shared" si="39"/>
        <v>583.33333333333337</v>
      </c>
      <c r="DY26" s="47"/>
      <c r="DZ26" s="47"/>
      <c r="EA26" s="12">
        <f t="shared" si="61"/>
        <v>7000</v>
      </c>
      <c r="ED26" s="14"/>
      <c r="EF26" s="14"/>
      <c r="EG26" s="14"/>
      <c r="EI26" s="14"/>
    </row>
    <row r="27" spans="1:139" s="15" customFormat="1" ht="20.25" customHeight="1">
      <c r="A27" s="21">
        <v>18</v>
      </c>
      <c r="B27" s="40" t="s">
        <v>73</v>
      </c>
      <c r="C27" s="38">
        <v>14903.7</v>
      </c>
      <c r="D27" s="38">
        <v>0</v>
      </c>
      <c r="E27" s="25">
        <f t="shared" si="0"/>
        <v>45019.8</v>
      </c>
      <c r="F27" s="33">
        <f t="shared" si="40"/>
        <v>3751.65</v>
      </c>
      <c r="G27" s="12" t="e">
        <f>#REF!+#REF!-DY27</f>
        <v>#REF!</v>
      </c>
      <c r="H27" s="12" t="e">
        <f t="shared" si="41"/>
        <v>#REF!</v>
      </c>
      <c r="I27" s="12" t="e">
        <f t="shared" si="42"/>
        <v>#REF!</v>
      </c>
      <c r="J27" s="12">
        <f t="shared" si="1"/>
        <v>7121.7000000000007</v>
      </c>
      <c r="K27" s="33">
        <f t="shared" si="2"/>
        <v>593.47500000000002</v>
      </c>
      <c r="L27" s="12">
        <f t="shared" si="43"/>
        <v>0</v>
      </c>
      <c r="M27" s="12">
        <f t="shared" si="44"/>
        <v>0</v>
      </c>
      <c r="N27" s="12">
        <f t="shared" si="45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46"/>
        <v>0</v>
      </c>
      <c r="S27" s="11">
        <f t="shared" si="47"/>
        <v>0</v>
      </c>
      <c r="T27" s="47">
        <v>192.3</v>
      </c>
      <c r="U27" s="33">
        <f t="shared" si="6"/>
        <v>16.025000000000002</v>
      </c>
      <c r="V27" s="47"/>
      <c r="W27" s="12">
        <f t="shared" si="48"/>
        <v>0</v>
      </c>
      <c r="X27" s="11">
        <f t="shared" si="49"/>
        <v>0</v>
      </c>
      <c r="Y27" s="47">
        <v>4408.8</v>
      </c>
      <c r="Z27" s="33">
        <f t="shared" si="7"/>
        <v>367.40000000000003</v>
      </c>
      <c r="AA27" s="47"/>
      <c r="AB27" s="12">
        <f t="shared" si="50"/>
        <v>0</v>
      </c>
      <c r="AC27" s="11">
        <f t="shared" si="51"/>
        <v>0</v>
      </c>
      <c r="AD27" s="47">
        <v>1948.1</v>
      </c>
      <c r="AE27" s="33">
        <f t="shared" si="8"/>
        <v>162.34166666666667</v>
      </c>
      <c r="AF27" s="47"/>
      <c r="AG27" s="12">
        <f t="shared" si="52"/>
        <v>0</v>
      </c>
      <c r="AH27" s="11">
        <f t="shared" si="53"/>
        <v>0</v>
      </c>
      <c r="AI27" s="47">
        <v>42</v>
      </c>
      <c r="AJ27" s="33">
        <f t="shared" si="9"/>
        <v>3.5</v>
      </c>
      <c r="AK27" s="47"/>
      <c r="AL27" s="12">
        <f t="shared" si="54"/>
        <v>0</v>
      </c>
      <c r="AM27" s="11">
        <f t="shared" si="55"/>
        <v>0</v>
      </c>
      <c r="AN27" s="47"/>
      <c r="AO27" s="33">
        <f t="shared" si="10"/>
        <v>0</v>
      </c>
      <c r="AP27" s="47"/>
      <c r="AQ27" s="12" t="e">
        <f t="shared" si="56"/>
        <v>#DIV/0!</v>
      </c>
      <c r="AR27" s="11" t="e">
        <f t="shared" si="57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58"/>
        <v>0</v>
      </c>
      <c r="BR27" s="11">
        <f t="shared" si="59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60"/>
        <v>45019.8</v>
      </c>
      <c r="DH27" s="42">
        <v>0</v>
      </c>
      <c r="DI27" s="33">
        <f t="shared" si="34"/>
        <v>0</v>
      </c>
      <c r="DJ27" s="47"/>
      <c r="DK27" s="47">
        <v>0</v>
      </c>
      <c r="DL27" s="33">
        <f t="shared" si="35"/>
        <v>0</v>
      </c>
      <c r="DM27" s="47"/>
      <c r="DN27" s="42">
        <v>0</v>
      </c>
      <c r="DO27" s="33">
        <f t="shared" si="36"/>
        <v>0</v>
      </c>
      <c r="DP27" s="47">
        <v>0</v>
      </c>
      <c r="DQ27" s="47">
        <v>0</v>
      </c>
      <c r="DR27" s="33">
        <f t="shared" si="37"/>
        <v>0</v>
      </c>
      <c r="DS27" s="47"/>
      <c r="DT27" s="42">
        <v>0</v>
      </c>
      <c r="DU27" s="33">
        <f t="shared" si="38"/>
        <v>0</v>
      </c>
      <c r="DV27" s="47">
        <v>0</v>
      </c>
      <c r="DW27" s="47">
        <v>9000</v>
      </c>
      <c r="DX27" s="33">
        <f t="shared" si="39"/>
        <v>750</v>
      </c>
      <c r="DY27" s="47"/>
      <c r="DZ27" s="47"/>
      <c r="EA27" s="12">
        <f t="shared" si="61"/>
        <v>9000</v>
      </c>
      <c r="ED27" s="14"/>
      <c r="EF27" s="14"/>
      <c r="EG27" s="14"/>
      <c r="EI27" s="14"/>
    </row>
    <row r="28" spans="1:139" s="15" customFormat="1" ht="20.25" customHeight="1">
      <c r="A28" s="21">
        <v>19</v>
      </c>
      <c r="B28" s="40" t="s">
        <v>74</v>
      </c>
      <c r="C28" s="38">
        <v>227.9</v>
      </c>
      <c r="D28" s="38">
        <v>0</v>
      </c>
      <c r="E28" s="25">
        <f t="shared" si="0"/>
        <v>127695.5</v>
      </c>
      <c r="F28" s="33">
        <f t="shared" si="40"/>
        <v>10641.291666666666</v>
      </c>
      <c r="G28" s="12" t="e">
        <f>#REF!+#REF!-DY28</f>
        <v>#REF!</v>
      </c>
      <c r="H28" s="12" t="e">
        <f t="shared" si="41"/>
        <v>#REF!</v>
      </c>
      <c r="I28" s="12" t="e">
        <f t="shared" si="42"/>
        <v>#REF!</v>
      </c>
      <c r="J28" s="12">
        <f t="shared" si="1"/>
        <v>39651</v>
      </c>
      <c r="K28" s="33">
        <f t="shared" si="2"/>
        <v>3304.25</v>
      </c>
      <c r="L28" s="12">
        <f t="shared" si="43"/>
        <v>0</v>
      </c>
      <c r="M28" s="12">
        <f t="shared" si="44"/>
        <v>0</v>
      </c>
      <c r="N28" s="12">
        <f t="shared" si="45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46"/>
        <v>0</v>
      </c>
      <c r="S28" s="11">
        <f t="shared" si="47"/>
        <v>0</v>
      </c>
      <c r="T28" s="47">
        <v>7800</v>
      </c>
      <c r="U28" s="33">
        <f t="shared" si="6"/>
        <v>650</v>
      </c>
      <c r="V28" s="47"/>
      <c r="W28" s="12">
        <f t="shared" si="48"/>
        <v>0</v>
      </c>
      <c r="X28" s="11">
        <f t="shared" si="49"/>
        <v>0</v>
      </c>
      <c r="Y28" s="47">
        <v>7800</v>
      </c>
      <c r="Z28" s="33">
        <f t="shared" si="7"/>
        <v>650</v>
      </c>
      <c r="AA28" s="47"/>
      <c r="AB28" s="12">
        <f t="shared" si="50"/>
        <v>0</v>
      </c>
      <c r="AC28" s="11">
        <f t="shared" si="51"/>
        <v>0</v>
      </c>
      <c r="AD28" s="47">
        <v>13000</v>
      </c>
      <c r="AE28" s="33">
        <f t="shared" si="8"/>
        <v>1083.3333333333333</v>
      </c>
      <c r="AF28" s="47"/>
      <c r="AG28" s="12">
        <f t="shared" si="52"/>
        <v>0</v>
      </c>
      <c r="AH28" s="11">
        <f t="shared" si="53"/>
        <v>0</v>
      </c>
      <c r="AI28" s="47">
        <v>675</v>
      </c>
      <c r="AJ28" s="33">
        <f t="shared" si="9"/>
        <v>56.25</v>
      </c>
      <c r="AK28" s="47"/>
      <c r="AL28" s="12">
        <f t="shared" si="54"/>
        <v>0</v>
      </c>
      <c r="AM28" s="11">
        <f t="shared" si="55"/>
        <v>0</v>
      </c>
      <c r="AN28" s="47"/>
      <c r="AO28" s="33">
        <f t="shared" si="10"/>
        <v>0</v>
      </c>
      <c r="AP28" s="47"/>
      <c r="AQ28" s="12" t="e">
        <f t="shared" si="56"/>
        <v>#DIV/0!</v>
      </c>
      <c r="AR28" s="11" t="e">
        <f t="shared" si="57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58"/>
        <v>0</v>
      </c>
      <c r="BR28" s="11">
        <f t="shared" si="59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60"/>
        <v>127695.5</v>
      </c>
      <c r="DH28" s="42">
        <v>0</v>
      </c>
      <c r="DI28" s="33">
        <f t="shared" si="34"/>
        <v>0</v>
      </c>
      <c r="DJ28" s="47"/>
      <c r="DK28" s="47">
        <v>0</v>
      </c>
      <c r="DL28" s="33">
        <f t="shared" si="35"/>
        <v>0</v>
      </c>
      <c r="DM28" s="47"/>
      <c r="DN28" s="42">
        <v>0</v>
      </c>
      <c r="DO28" s="33">
        <f t="shared" si="36"/>
        <v>0</v>
      </c>
      <c r="DP28" s="47">
        <v>0</v>
      </c>
      <c r="DQ28" s="47">
        <v>0</v>
      </c>
      <c r="DR28" s="33">
        <f t="shared" si="37"/>
        <v>0</v>
      </c>
      <c r="DS28" s="47"/>
      <c r="DT28" s="42">
        <v>0</v>
      </c>
      <c r="DU28" s="33">
        <f t="shared" si="38"/>
        <v>0</v>
      </c>
      <c r="DV28" s="47">
        <v>0</v>
      </c>
      <c r="DW28" s="47">
        <v>8000</v>
      </c>
      <c r="DX28" s="33">
        <f t="shared" si="39"/>
        <v>666.66666666666663</v>
      </c>
      <c r="DY28" s="47"/>
      <c r="DZ28" s="47"/>
      <c r="EA28" s="12">
        <f t="shared" si="61"/>
        <v>8000</v>
      </c>
      <c r="ED28" s="14"/>
      <c r="EF28" s="14"/>
      <c r="EG28" s="14"/>
      <c r="EI28" s="14"/>
    </row>
    <row r="29" spans="1:139" s="15" customFormat="1" ht="20.25" customHeight="1">
      <c r="A29" s="21">
        <v>20</v>
      </c>
      <c r="B29" s="40" t="s">
        <v>75</v>
      </c>
      <c r="C29" s="38">
        <v>7968.7000000000007</v>
      </c>
      <c r="D29" s="38">
        <v>0</v>
      </c>
      <c r="E29" s="25">
        <f t="shared" si="0"/>
        <v>27798.7</v>
      </c>
      <c r="F29" s="33">
        <f t="shared" si="40"/>
        <v>2316.5583333333334</v>
      </c>
      <c r="G29" s="12" t="e">
        <f>#REF!+#REF!-DY29</f>
        <v>#REF!</v>
      </c>
      <c r="H29" s="12" t="e">
        <f t="shared" si="41"/>
        <v>#REF!</v>
      </c>
      <c r="I29" s="12" t="e">
        <f t="shared" si="42"/>
        <v>#REF!</v>
      </c>
      <c r="J29" s="12">
        <f t="shared" si="1"/>
        <v>7010.7</v>
      </c>
      <c r="K29" s="33">
        <f t="shared" si="2"/>
        <v>584.22500000000002</v>
      </c>
      <c r="L29" s="12">
        <f t="shared" si="43"/>
        <v>0</v>
      </c>
      <c r="M29" s="12">
        <f t="shared" si="44"/>
        <v>0</v>
      </c>
      <c r="N29" s="12">
        <f t="shared" si="45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46"/>
        <v>0</v>
      </c>
      <c r="S29" s="11">
        <f t="shared" si="47"/>
        <v>0</v>
      </c>
      <c r="T29" s="47">
        <v>580</v>
      </c>
      <c r="U29" s="33">
        <f t="shared" si="6"/>
        <v>48.333333333333336</v>
      </c>
      <c r="V29" s="47"/>
      <c r="W29" s="12">
        <f t="shared" si="48"/>
        <v>0</v>
      </c>
      <c r="X29" s="11">
        <f t="shared" si="49"/>
        <v>0</v>
      </c>
      <c r="Y29" s="47">
        <v>1450</v>
      </c>
      <c r="Z29" s="33">
        <f t="shared" si="7"/>
        <v>120.83333333333333</v>
      </c>
      <c r="AA29" s="47"/>
      <c r="AB29" s="12">
        <f t="shared" si="50"/>
        <v>0</v>
      </c>
      <c r="AC29" s="11">
        <f t="shared" si="51"/>
        <v>0</v>
      </c>
      <c r="AD29" s="47">
        <v>3200</v>
      </c>
      <c r="AE29" s="33">
        <f t="shared" si="8"/>
        <v>266.66666666666669</v>
      </c>
      <c r="AF29" s="47"/>
      <c r="AG29" s="12">
        <f t="shared" si="52"/>
        <v>0</v>
      </c>
      <c r="AH29" s="11">
        <f t="shared" si="53"/>
        <v>0</v>
      </c>
      <c r="AI29" s="47">
        <v>60</v>
      </c>
      <c r="AJ29" s="33">
        <f t="shared" si="9"/>
        <v>5</v>
      </c>
      <c r="AK29" s="47"/>
      <c r="AL29" s="12">
        <f t="shared" si="54"/>
        <v>0</v>
      </c>
      <c r="AM29" s="11">
        <f t="shared" si="55"/>
        <v>0</v>
      </c>
      <c r="AN29" s="47"/>
      <c r="AO29" s="33">
        <f t="shared" si="10"/>
        <v>0</v>
      </c>
      <c r="AP29" s="47"/>
      <c r="AQ29" s="12" t="e">
        <f t="shared" si="56"/>
        <v>#DIV/0!</v>
      </c>
      <c r="AR29" s="11" t="e">
        <f t="shared" si="57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58"/>
        <v>0</v>
      </c>
      <c r="BR29" s="11">
        <f t="shared" si="59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60"/>
        <v>27798.7</v>
      </c>
      <c r="DH29" s="42">
        <v>0</v>
      </c>
      <c r="DI29" s="33">
        <f t="shared" si="34"/>
        <v>0</v>
      </c>
      <c r="DJ29" s="47"/>
      <c r="DK29" s="47">
        <v>0</v>
      </c>
      <c r="DL29" s="33">
        <f t="shared" si="35"/>
        <v>0</v>
      </c>
      <c r="DM29" s="47"/>
      <c r="DN29" s="42">
        <v>0</v>
      </c>
      <c r="DO29" s="33">
        <f t="shared" si="36"/>
        <v>0</v>
      </c>
      <c r="DP29" s="47">
        <v>0</v>
      </c>
      <c r="DQ29" s="47">
        <v>0</v>
      </c>
      <c r="DR29" s="33">
        <f t="shared" si="37"/>
        <v>0</v>
      </c>
      <c r="DS29" s="47"/>
      <c r="DT29" s="42">
        <v>0</v>
      </c>
      <c r="DU29" s="33">
        <f t="shared" si="38"/>
        <v>0</v>
      </c>
      <c r="DV29" s="47">
        <v>0</v>
      </c>
      <c r="DW29" s="47">
        <v>1400</v>
      </c>
      <c r="DX29" s="33">
        <f t="shared" si="39"/>
        <v>116.66666666666667</v>
      </c>
      <c r="DY29" s="47"/>
      <c r="DZ29" s="47"/>
      <c r="EA29" s="12">
        <f t="shared" si="61"/>
        <v>1400</v>
      </c>
      <c r="ED29" s="14"/>
      <c r="EF29" s="14"/>
      <c r="EG29" s="14"/>
      <c r="EI29" s="14"/>
    </row>
    <row r="30" spans="1:139" s="15" customFormat="1" ht="20.25" customHeight="1">
      <c r="A30" s="21">
        <v>21</v>
      </c>
      <c r="B30" s="40" t="s">
        <v>76</v>
      </c>
      <c r="C30" s="38">
        <v>227.9</v>
      </c>
      <c r="D30" s="38">
        <v>0</v>
      </c>
      <c r="E30" s="25">
        <f t="shared" si="0"/>
        <v>105483</v>
      </c>
      <c r="F30" s="33">
        <f t="shared" si="40"/>
        <v>8790.25</v>
      </c>
      <c r="G30" s="12" t="e">
        <f>#REF!+#REF!-DY30</f>
        <v>#REF!</v>
      </c>
      <c r="H30" s="12" t="e">
        <f t="shared" si="41"/>
        <v>#REF!</v>
      </c>
      <c r="I30" s="12" t="e">
        <f t="shared" si="42"/>
        <v>#REF!</v>
      </c>
      <c r="J30" s="12">
        <f t="shared" si="1"/>
        <v>33850</v>
      </c>
      <c r="K30" s="33">
        <f t="shared" si="2"/>
        <v>2820.8333333333335</v>
      </c>
      <c r="L30" s="12">
        <f t="shared" si="43"/>
        <v>0</v>
      </c>
      <c r="M30" s="12">
        <f t="shared" si="44"/>
        <v>0</v>
      </c>
      <c r="N30" s="12">
        <f t="shared" si="45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46"/>
        <v>0</v>
      </c>
      <c r="S30" s="11">
        <f t="shared" si="47"/>
        <v>0</v>
      </c>
      <c r="T30" s="47">
        <v>1200</v>
      </c>
      <c r="U30" s="33">
        <f t="shared" si="6"/>
        <v>100</v>
      </c>
      <c r="V30" s="47"/>
      <c r="W30" s="12">
        <f t="shared" si="48"/>
        <v>0</v>
      </c>
      <c r="X30" s="11">
        <f t="shared" si="49"/>
        <v>0</v>
      </c>
      <c r="Y30" s="47">
        <v>12000</v>
      </c>
      <c r="Z30" s="33">
        <f t="shared" si="7"/>
        <v>1000</v>
      </c>
      <c r="AA30" s="47"/>
      <c r="AB30" s="12">
        <f t="shared" si="50"/>
        <v>0</v>
      </c>
      <c r="AC30" s="11">
        <f t="shared" si="51"/>
        <v>0</v>
      </c>
      <c r="AD30" s="47">
        <v>7000</v>
      </c>
      <c r="AE30" s="33">
        <f t="shared" si="8"/>
        <v>583.33333333333337</v>
      </c>
      <c r="AF30" s="47"/>
      <c r="AG30" s="12">
        <f t="shared" si="52"/>
        <v>0</v>
      </c>
      <c r="AH30" s="11">
        <f t="shared" si="53"/>
        <v>0</v>
      </c>
      <c r="AI30" s="47">
        <v>900</v>
      </c>
      <c r="AJ30" s="33">
        <f t="shared" si="9"/>
        <v>75</v>
      </c>
      <c r="AK30" s="47"/>
      <c r="AL30" s="12">
        <f t="shared" si="54"/>
        <v>0</v>
      </c>
      <c r="AM30" s="11">
        <f t="shared" si="55"/>
        <v>0</v>
      </c>
      <c r="AN30" s="47"/>
      <c r="AO30" s="33">
        <f t="shared" si="10"/>
        <v>0</v>
      </c>
      <c r="AP30" s="47"/>
      <c r="AQ30" s="12" t="e">
        <f t="shared" si="56"/>
        <v>#DIV/0!</v>
      </c>
      <c r="AR30" s="11" t="e">
        <f t="shared" si="57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58"/>
        <v>0</v>
      </c>
      <c r="BR30" s="11">
        <f t="shared" si="59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60"/>
        <v>105483</v>
      </c>
      <c r="DH30" s="42">
        <v>0</v>
      </c>
      <c r="DI30" s="33">
        <f t="shared" si="34"/>
        <v>0</v>
      </c>
      <c r="DJ30" s="47"/>
      <c r="DK30" s="47">
        <v>0</v>
      </c>
      <c r="DL30" s="33">
        <f t="shared" si="35"/>
        <v>0</v>
      </c>
      <c r="DM30" s="47"/>
      <c r="DN30" s="42">
        <v>0</v>
      </c>
      <c r="DO30" s="33">
        <f t="shared" si="36"/>
        <v>0</v>
      </c>
      <c r="DP30" s="47">
        <v>0</v>
      </c>
      <c r="DQ30" s="47">
        <v>0</v>
      </c>
      <c r="DR30" s="33">
        <f t="shared" si="37"/>
        <v>0</v>
      </c>
      <c r="DS30" s="47"/>
      <c r="DT30" s="42">
        <v>0</v>
      </c>
      <c r="DU30" s="33">
        <f t="shared" si="38"/>
        <v>0</v>
      </c>
      <c r="DV30" s="47">
        <v>0</v>
      </c>
      <c r="DW30" s="47">
        <v>9000</v>
      </c>
      <c r="DX30" s="33">
        <f t="shared" si="39"/>
        <v>750</v>
      </c>
      <c r="DY30" s="47"/>
      <c r="DZ30" s="47"/>
      <c r="EA30" s="12">
        <f t="shared" si="61"/>
        <v>9000</v>
      </c>
      <c r="ED30" s="14"/>
      <c r="EF30" s="14"/>
      <c r="EG30" s="14"/>
      <c r="EI30" s="14"/>
    </row>
    <row r="31" spans="1:139" s="15" customFormat="1" ht="20.25" customHeight="1">
      <c r="A31" s="21">
        <v>22</v>
      </c>
      <c r="B31" s="40" t="s">
        <v>77</v>
      </c>
      <c r="C31" s="38">
        <v>1778.7</v>
      </c>
      <c r="D31" s="38">
        <v>0</v>
      </c>
      <c r="E31" s="25">
        <f t="shared" si="0"/>
        <v>7980</v>
      </c>
      <c r="F31" s="33">
        <f t="shared" si="40"/>
        <v>665</v>
      </c>
      <c r="G31" s="12" t="e">
        <f>#REF!+#REF!-DY31</f>
        <v>#REF!</v>
      </c>
      <c r="H31" s="12" t="e">
        <f t="shared" si="41"/>
        <v>#REF!</v>
      </c>
      <c r="I31" s="12" t="e">
        <f t="shared" si="42"/>
        <v>#REF!</v>
      </c>
      <c r="J31" s="12">
        <f t="shared" si="1"/>
        <v>4480</v>
      </c>
      <c r="K31" s="33">
        <f t="shared" si="2"/>
        <v>373.33333333333331</v>
      </c>
      <c r="L31" s="12">
        <f t="shared" si="43"/>
        <v>0</v>
      </c>
      <c r="M31" s="12">
        <f t="shared" si="44"/>
        <v>0</v>
      </c>
      <c r="N31" s="12">
        <f t="shared" si="45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46"/>
        <v>0</v>
      </c>
      <c r="S31" s="11">
        <f t="shared" si="47"/>
        <v>0</v>
      </c>
      <c r="T31" s="47">
        <v>695</v>
      </c>
      <c r="U31" s="33">
        <f t="shared" si="6"/>
        <v>57.916666666666664</v>
      </c>
      <c r="V31" s="47"/>
      <c r="W31" s="12">
        <f t="shared" si="48"/>
        <v>0</v>
      </c>
      <c r="X31" s="11">
        <f t="shared" si="49"/>
        <v>0</v>
      </c>
      <c r="Y31" s="47">
        <v>1685</v>
      </c>
      <c r="Z31" s="33">
        <f t="shared" si="7"/>
        <v>140.41666666666666</v>
      </c>
      <c r="AA31" s="47"/>
      <c r="AB31" s="12">
        <f t="shared" si="50"/>
        <v>0</v>
      </c>
      <c r="AC31" s="11">
        <f t="shared" si="51"/>
        <v>0</v>
      </c>
      <c r="AD31" s="47">
        <v>700</v>
      </c>
      <c r="AE31" s="33">
        <f t="shared" si="8"/>
        <v>58.333333333333336</v>
      </c>
      <c r="AF31" s="47"/>
      <c r="AG31" s="12">
        <f t="shared" si="52"/>
        <v>0</v>
      </c>
      <c r="AH31" s="11">
        <f t="shared" si="53"/>
        <v>0</v>
      </c>
      <c r="AI31" s="47">
        <v>350</v>
      </c>
      <c r="AJ31" s="33">
        <f t="shared" si="9"/>
        <v>29.166666666666668</v>
      </c>
      <c r="AK31" s="47"/>
      <c r="AL31" s="12">
        <f t="shared" si="54"/>
        <v>0</v>
      </c>
      <c r="AM31" s="11">
        <f t="shared" si="55"/>
        <v>0</v>
      </c>
      <c r="AN31" s="47"/>
      <c r="AO31" s="33">
        <f t="shared" si="10"/>
        <v>0</v>
      </c>
      <c r="AP31" s="47"/>
      <c r="AQ31" s="12" t="e">
        <f t="shared" si="56"/>
        <v>#DIV/0!</v>
      </c>
      <c r="AR31" s="11" t="e">
        <f t="shared" si="57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58"/>
        <v>0</v>
      </c>
      <c r="BR31" s="11">
        <f t="shared" si="59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60"/>
        <v>7980</v>
      </c>
      <c r="DH31" s="42">
        <v>0</v>
      </c>
      <c r="DI31" s="33">
        <f t="shared" si="34"/>
        <v>0</v>
      </c>
      <c r="DJ31" s="47"/>
      <c r="DK31" s="47">
        <v>0</v>
      </c>
      <c r="DL31" s="33">
        <f t="shared" si="35"/>
        <v>0</v>
      </c>
      <c r="DM31" s="47"/>
      <c r="DN31" s="42">
        <v>0</v>
      </c>
      <c r="DO31" s="33">
        <f t="shared" si="36"/>
        <v>0</v>
      </c>
      <c r="DP31" s="47">
        <v>0</v>
      </c>
      <c r="DQ31" s="47">
        <v>0</v>
      </c>
      <c r="DR31" s="33">
        <f t="shared" si="37"/>
        <v>0</v>
      </c>
      <c r="DS31" s="47"/>
      <c r="DT31" s="42">
        <v>0</v>
      </c>
      <c r="DU31" s="33">
        <f t="shared" si="38"/>
        <v>0</v>
      </c>
      <c r="DV31" s="47">
        <v>0</v>
      </c>
      <c r="DW31" s="47">
        <v>400</v>
      </c>
      <c r="DX31" s="33">
        <f t="shared" si="39"/>
        <v>33.333333333333336</v>
      </c>
      <c r="DY31" s="47"/>
      <c r="DZ31" s="47"/>
      <c r="EA31" s="12">
        <f t="shared" si="61"/>
        <v>400</v>
      </c>
      <c r="ED31" s="14"/>
      <c r="EF31" s="14"/>
      <c r="EG31" s="14"/>
      <c r="EI31" s="14"/>
    </row>
    <row r="32" spans="1:139" s="15" customFormat="1" ht="20.25" customHeight="1">
      <c r="A32" s="21">
        <v>23</v>
      </c>
      <c r="B32" s="40" t="s">
        <v>78</v>
      </c>
      <c r="C32" s="38">
        <v>1308.9000000000001</v>
      </c>
      <c r="D32" s="38">
        <v>0</v>
      </c>
      <c r="E32" s="25">
        <f t="shared" si="0"/>
        <v>4755</v>
      </c>
      <c r="F32" s="33">
        <f t="shared" si="40"/>
        <v>396.25</v>
      </c>
      <c r="G32" s="12" t="e">
        <f>#REF!+#REF!-DY32</f>
        <v>#REF!</v>
      </c>
      <c r="H32" s="12" t="e">
        <f t="shared" si="41"/>
        <v>#REF!</v>
      </c>
      <c r="I32" s="12" t="e">
        <f t="shared" si="42"/>
        <v>#REF!</v>
      </c>
      <c r="J32" s="12">
        <f t="shared" si="1"/>
        <v>1200</v>
      </c>
      <c r="K32" s="33">
        <f t="shared" si="2"/>
        <v>100</v>
      </c>
      <c r="L32" s="12">
        <f t="shared" si="43"/>
        <v>0</v>
      </c>
      <c r="M32" s="12">
        <f t="shared" si="44"/>
        <v>0</v>
      </c>
      <c r="N32" s="12">
        <f t="shared" si="45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46"/>
        <v>0</v>
      </c>
      <c r="S32" s="11">
        <f t="shared" si="47"/>
        <v>0</v>
      </c>
      <c r="T32" s="47">
        <v>0</v>
      </c>
      <c r="U32" s="33">
        <f t="shared" si="6"/>
        <v>0</v>
      </c>
      <c r="V32" s="47"/>
      <c r="W32" s="12" t="e">
        <f t="shared" si="48"/>
        <v>#DIV/0!</v>
      </c>
      <c r="X32" s="11" t="e">
        <f t="shared" si="49"/>
        <v>#DIV/0!</v>
      </c>
      <c r="Y32" s="47">
        <v>630</v>
      </c>
      <c r="Z32" s="33">
        <f t="shared" si="7"/>
        <v>52.5</v>
      </c>
      <c r="AA32" s="47"/>
      <c r="AB32" s="12">
        <f t="shared" si="50"/>
        <v>0</v>
      </c>
      <c r="AC32" s="11">
        <f t="shared" si="51"/>
        <v>0</v>
      </c>
      <c r="AD32" s="47">
        <v>220</v>
      </c>
      <c r="AE32" s="33">
        <f t="shared" si="8"/>
        <v>18.333333333333332</v>
      </c>
      <c r="AF32" s="47"/>
      <c r="AG32" s="12">
        <f t="shared" si="52"/>
        <v>0</v>
      </c>
      <c r="AH32" s="11">
        <f t="shared" si="53"/>
        <v>0</v>
      </c>
      <c r="AI32" s="47">
        <v>0</v>
      </c>
      <c r="AJ32" s="33">
        <f t="shared" si="9"/>
        <v>0</v>
      </c>
      <c r="AK32" s="47"/>
      <c r="AL32" s="12" t="e">
        <f t="shared" si="54"/>
        <v>#DIV/0!</v>
      </c>
      <c r="AM32" s="11" t="e">
        <f t="shared" si="55"/>
        <v>#DIV/0!</v>
      </c>
      <c r="AN32" s="47"/>
      <c r="AO32" s="33">
        <f t="shared" si="10"/>
        <v>0</v>
      </c>
      <c r="AP32" s="47"/>
      <c r="AQ32" s="12" t="e">
        <f t="shared" si="56"/>
        <v>#DIV/0!</v>
      </c>
      <c r="AR32" s="11" t="e">
        <f t="shared" si="57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58"/>
        <v>0</v>
      </c>
      <c r="BR32" s="11">
        <f t="shared" si="59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60"/>
        <v>4755</v>
      </c>
      <c r="DH32" s="42">
        <v>0</v>
      </c>
      <c r="DI32" s="33">
        <f t="shared" si="34"/>
        <v>0</v>
      </c>
      <c r="DJ32" s="47"/>
      <c r="DK32" s="47">
        <v>0</v>
      </c>
      <c r="DL32" s="33">
        <f t="shared" si="35"/>
        <v>0</v>
      </c>
      <c r="DM32" s="47"/>
      <c r="DN32" s="42">
        <v>0</v>
      </c>
      <c r="DO32" s="33">
        <f t="shared" si="36"/>
        <v>0</v>
      </c>
      <c r="DP32" s="47">
        <v>0</v>
      </c>
      <c r="DQ32" s="47">
        <v>0</v>
      </c>
      <c r="DR32" s="33">
        <f t="shared" si="37"/>
        <v>0</v>
      </c>
      <c r="DS32" s="47"/>
      <c r="DT32" s="42">
        <v>0</v>
      </c>
      <c r="DU32" s="33">
        <f t="shared" si="38"/>
        <v>0</v>
      </c>
      <c r="DV32" s="47">
        <v>0</v>
      </c>
      <c r="DW32" s="47">
        <v>267.8</v>
      </c>
      <c r="DX32" s="33">
        <f t="shared" si="39"/>
        <v>22.316666666666666</v>
      </c>
      <c r="DY32" s="47"/>
      <c r="DZ32" s="47"/>
      <c r="EA32" s="12">
        <f t="shared" si="61"/>
        <v>267.8</v>
      </c>
      <c r="ED32" s="14"/>
      <c r="EF32" s="14"/>
      <c r="EG32" s="14"/>
      <c r="EI32" s="14"/>
    </row>
    <row r="33" spans="1:139" s="15" customFormat="1" ht="20.25" customHeight="1">
      <c r="A33" s="21">
        <v>24</v>
      </c>
      <c r="B33" s="40" t="s">
        <v>79</v>
      </c>
      <c r="C33" s="38">
        <v>3218</v>
      </c>
      <c r="D33" s="38">
        <v>0</v>
      </c>
      <c r="E33" s="25">
        <f t="shared" si="0"/>
        <v>5875</v>
      </c>
      <c r="F33" s="33">
        <f t="shared" si="40"/>
        <v>489.58333333333331</v>
      </c>
      <c r="G33" s="12" t="e">
        <f>#REF!+#REF!-DY33</f>
        <v>#REF!</v>
      </c>
      <c r="H33" s="12" t="e">
        <f t="shared" si="41"/>
        <v>#REF!</v>
      </c>
      <c r="I33" s="12" t="e">
        <f t="shared" si="42"/>
        <v>#REF!</v>
      </c>
      <c r="J33" s="12">
        <f t="shared" si="1"/>
        <v>2375</v>
      </c>
      <c r="K33" s="33">
        <f t="shared" si="2"/>
        <v>197.91666666666666</v>
      </c>
      <c r="L33" s="12">
        <f t="shared" si="43"/>
        <v>0</v>
      </c>
      <c r="M33" s="12">
        <f t="shared" si="44"/>
        <v>0</v>
      </c>
      <c r="N33" s="12">
        <f t="shared" si="45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46"/>
        <v>0</v>
      </c>
      <c r="S33" s="11">
        <f t="shared" si="47"/>
        <v>0</v>
      </c>
      <c r="T33" s="47">
        <v>25</v>
      </c>
      <c r="U33" s="33">
        <f t="shared" si="6"/>
        <v>2.0833333333333335</v>
      </c>
      <c r="V33" s="47"/>
      <c r="W33" s="12">
        <f t="shared" si="48"/>
        <v>0</v>
      </c>
      <c r="X33" s="11">
        <f t="shared" si="49"/>
        <v>0</v>
      </c>
      <c r="Y33" s="47">
        <v>800</v>
      </c>
      <c r="Z33" s="33">
        <f t="shared" si="7"/>
        <v>66.666666666666671</v>
      </c>
      <c r="AA33" s="47"/>
      <c r="AB33" s="12">
        <f t="shared" si="50"/>
        <v>0</v>
      </c>
      <c r="AC33" s="11">
        <f t="shared" si="51"/>
        <v>0</v>
      </c>
      <c r="AD33" s="47">
        <v>600</v>
      </c>
      <c r="AE33" s="33">
        <f t="shared" si="8"/>
        <v>50</v>
      </c>
      <c r="AF33" s="47"/>
      <c r="AG33" s="12">
        <f t="shared" si="52"/>
        <v>0</v>
      </c>
      <c r="AH33" s="11">
        <f t="shared" si="53"/>
        <v>0</v>
      </c>
      <c r="AI33" s="47">
        <v>0</v>
      </c>
      <c r="AJ33" s="33">
        <f t="shared" si="9"/>
        <v>0</v>
      </c>
      <c r="AK33" s="47"/>
      <c r="AL33" s="12" t="e">
        <f t="shared" si="54"/>
        <v>#DIV/0!</v>
      </c>
      <c r="AM33" s="11" t="e">
        <f t="shared" si="55"/>
        <v>#DIV/0!</v>
      </c>
      <c r="AN33" s="47"/>
      <c r="AO33" s="33">
        <f t="shared" si="10"/>
        <v>0</v>
      </c>
      <c r="AP33" s="47"/>
      <c r="AQ33" s="12" t="e">
        <f t="shared" si="56"/>
        <v>#DIV/0!</v>
      </c>
      <c r="AR33" s="11" t="e">
        <f t="shared" si="57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58"/>
        <v>0</v>
      </c>
      <c r="BR33" s="11">
        <f t="shared" si="59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60"/>
        <v>5875</v>
      </c>
      <c r="DH33" s="42">
        <v>0</v>
      </c>
      <c r="DI33" s="33">
        <f t="shared" si="34"/>
        <v>0</v>
      </c>
      <c r="DJ33" s="47"/>
      <c r="DK33" s="47">
        <v>0</v>
      </c>
      <c r="DL33" s="33">
        <f t="shared" si="35"/>
        <v>0</v>
      </c>
      <c r="DM33" s="47"/>
      <c r="DN33" s="42">
        <v>0</v>
      </c>
      <c r="DO33" s="33">
        <f t="shared" si="36"/>
        <v>0</v>
      </c>
      <c r="DP33" s="47">
        <v>0</v>
      </c>
      <c r="DQ33" s="47">
        <v>0</v>
      </c>
      <c r="DR33" s="33">
        <f t="shared" si="37"/>
        <v>0</v>
      </c>
      <c r="DS33" s="47"/>
      <c r="DT33" s="42">
        <v>0</v>
      </c>
      <c r="DU33" s="33">
        <f t="shared" si="38"/>
        <v>0</v>
      </c>
      <c r="DV33" s="47">
        <v>0</v>
      </c>
      <c r="DW33" s="47">
        <v>300</v>
      </c>
      <c r="DX33" s="33">
        <f t="shared" si="39"/>
        <v>25</v>
      </c>
      <c r="DY33" s="47"/>
      <c r="DZ33" s="47"/>
      <c r="EA33" s="12">
        <f t="shared" si="61"/>
        <v>300</v>
      </c>
      <c r="ED33" s="14"/>
      <c r="EF33" s="14"/>
      <c r="EG33" s="14"/>
      <c r="EI33" s="14"/>
    </row>
    <row r="34" spans="1:139" s="15" customFormat="1" ht="20.25" customHeight="1">
      <c r="A34" s="21">
        <v>25</v>
      </c>
      <c r="B34" s="40" t="s">
        <v>80</v>
      </c>
      <c r="C34" s="38">
        <v>2953</v>
      </c>
      <c r="D34" s="38">
        <v>0</v>
      </c>
      <c r="E34" s="25">
        <f t="shared" si="0"/>
        <v>37761.599999999999</v>
      </c>
      <c r="F34" s="33">
        <f t="shared" si="40"/>
        <v>3146.7999999999997</v>
      </c>
      <c r="G34" s="12" t="e">
        <f>#REF!+#REF!-DY34</f>
        <v>#REF!</v>
      </c>
      <c r="H34" s="12" t="e">
        <f t="shared" si="41"/>
        <v>#REF!</v>
      </c>
      <c r="I34" s="12" t="e">
        <f t="shared" si="42"/>
        <v>#REF!</v>
      </c>
      <c r="J34" s="12">
        <f t="shared" si="1"/>
        <v>11220.9</v>
      </c>
      <c r="K34" s="33">
        <f t="shared" si="2"/>
        <v>935.07499999999993</v>
      </c>
      <c r="L34" s="12">
        <f t="shared" si="43"/>
        <v>0</v>
      </c>
      <c r="M34" s="12">
        <f t="shared" si="44"/>
        <v>0</v>
      </c>
      <c r="N34" s="12">
        <f t="shared" si="45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46"/>
        <v>0</v>
      </c>
      <c r="S34" s="11">
        <f t="shared" si="47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48"/>
        <v>0</v>
      </c>
      <c r="X34" s="11">
        <f t="shared" si="49"/>
        <v>0</v>
      </c>
      <c r="Y34" s="47">
        <v>3757.6</v>
      </c>
      <c r="Z34" s="33">
        <f t="shared" si="7"/>
        <v>313.13333333333333</v>
      </c>
      <c r="AA34" s="47"/>
      <c r="AB34" s="12">
        <f t="shared" si="50"/>
        <v>0</v>
      </c>
      <c r="AC34" s="11">
        <f t="shared" si="51"/>
        <v>0</v>
      </c>
      <c r="AD34" s="47">
        <v>3500</v>
      </c>
      <c r="AE34" s="33">
        <f t="shared" si="8"/>
        <v>291.66666666666669</v>
      </c>
      <c r="AF34" s="47"/>
      <c r="AG34" s="12">
        <f t="shared" si="52"/>
        <v>0</v>
      </c>
      <c r="AH34" s="11">
        <f t="shared" si="53"/>
        <v>0</v>
      </c>
      <c r="AI34" s="47">
        <v>100</v>
      </c>
      <c r="AJ34" s="33">
        <f t="shared" si="9"/>
        <v>8.3333333333333339</v>
      </c>
      <c r="AK34" s="47"/>
      <c r="AL34" s="12">
        <f t="shared" si="54"/>
        <v>0</v>
      </c>
      <c r="AM34" s="11">
        <f t="shared" si="55"/>
        <v>0</v>
      </c>
      <c r="AN34" s="47"/>
      <c r="AO34" s="33">
        <f t="shared" si="10"/>
        <v>0</v>
      </c>
      <c r="AP34" s="47"/>
      <c r="AQ34" s="12" t="e">
        <f t="shared" si="56"/>
        <v>#DIV/0!</v>
      </c>
      <c r="AR34" s="11" t="e">
        <f t="shared" si="57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58"/>
        <v>0</v>
      </c>
      <c r="BR34" s="11">
        <f t="shared" si="59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60"/>
        <v>37761.599999999999</v>
      </c>
      <c r="DH34" s="42">
        <v>0</v>
      </c>
      <c r="DI34" s="33">
        <f t="shared" si="34"/>
        <v>0</v>
      </c>
      <c r="DJ34" s="47">
        <v>0</v>
      </c>
      <c r="DK34" s="47">
        <v>0</v>
      </c>
      <c r="DL34" s="33">
        <f t="shared" si="35"/>
        <v>0</v>
      </c>
      <c r="DM34" s="47"/>
      <c r="DN34" s="42">
        <v>0</v>
      </c>
      <c r="DO34" s="33">
        <f t="shared" si="36"/>
        <v>0</v>
      </c>
      <c r="DP34" s="47">
        <v>0</v>
      </c>
      <c r="DQ34" s="47">
        <v>0</v>
      </c>
      <c r="DR34" s="33">
        <f t="shared" si="37"/>
        <v>0</v>
      </c>
      <c r="DS34" s="47"/>
      <c r="DT34" s="42">
        <v>0</v>
      </c>
      <c r="DU34" s="33">
        <f t="shared" si="38"/>
        <v>0</v>
      </c>
      <c r="DV34" s="47">
        <v>0</v>
      </c>
      <c r="DW34" s="47">
        <v>4097.6000000000004</v>
      </c>
      <c r="DX34" s="33">
        <f t="shared" si="39"/>
        <v>341.4666666666667</v>
      </c>
      <c r="DY34" s="47"/>
      <c r="DZ34" s="47"/>
      <c r="EA34" s="12">
        <f t="shared" si="61"/>
        <v>4097.6000000000004</v>
      </c>
      <c r="ED34" s="14"/>
      <c r="EF34" s="14"/>
      <c r="EG34" s="14"/>
      <c r="EI34" s="14"/>
    </row>
    <row r="35" spans="1:139" s="15" customFormat="1" ht="20.25" customHeight="1">
      <c r="A35" s="21">
        <v>26</v>
      </c>
      <c r="B35" s="79" t="s">
        <v>81</v>
      </c>
      <c r="C35" s="38">
        <v>23826</v>
      </c>
      <c r="D35" s="38">
        <v>0</v>
      </c>
      <c r="E35" s="25">
        <f t="shared" si="0"/>
        <v>87647.8</v>
      </c>
      <c r="F35" s="33">
        <f t="shared" si="40"/>
        <v>7303.9833333333336</v>
      </c>
      <c r="G35" s="12" t="e">
        <f>#REF!+#REF!-DY35</f>
        <v>#REF!</v>
      </c>
      <c r="H35" s="12" t="e">
        <f t="shared" si="41"/>
        <v>#REF!</v>
      </c>
      <c r="I35" s="12" t="e">
        <f t="shared" si="42"/>
        <v>#REF!</v>
      </c>
      <c r="J35" s="12">
        <f t="shared" si="1"/>
        <v>24744.699999999997</v>
      </c>
      <c r="K35" s="33">
        <f t="shared" si="2"/>
        <v>2062.0583333333329</v>
      </c>
      <c r="L35" s="12">
        <f t="shared" si="43"/>
        <v>0</v>
      </c>
      <c r="M35" s="12">
        <f t="shared" si="44"/>
        <v>0</v>
      </c>
      <c r="N35" s="12">
        <f t="shared" si="45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46"/>
        <v>0</v>
      </c>
      <c r="S35" s="11">
        <f t="shared" si="47"/>
        <v>0</v>
      </c>
      <c r="T35" s="47">
        <v>1450.9</v>
      </c>
      <c r="U35" s="33">
        <f t="shared" si="6"/>
        <v>120.90833333333335</v>
      </c>
      <c r="V35" s="47"/>
      <c r="W35" s="12">
        <f t="shared" si="48"/>
        <v>0</v>
      </c>
      <c r="X35" s="11">
        <f t="shared" si="49"/>
        <v>0</v>
      </c>
      <c r="Y35" s="47">
        <v>5109.2</v>
      </c>
      <c r="Z35" s="33">
        <f t="shared" si="7"/>
        <v>425.76666666666665</v>
      </c>
      <c r="AA35" s="47"/>
      <c r="AB35" s="12">
        <f t="shared" si="50"/>
        <v>0</v>
      </c>
      <c r="AC35" s="11">
        <f t="shared" si="51"/>
        <v>0</v>
      </c>
      <c r="AD35" s="47">
        <v>11714.6</v>
      </c>
      <c r="AE35" s="33">
        <f t="shared" si="8"/>
        <v>976.2166666666667</v>
      </c>
      <c r="AF35" s="47"/>
      <c r="AG35" s="12">
        <f t="shared" si="52"/>
        <v>0</v>
      </c>
      <c r="AH35" s="11">
        <f t="shared" si="53"/>
        <v>0</v>
      </c>
      <c r="AI35" s="47">
        <v>800</v>
      </c>
      <c r="AJ35" s="33">
        <f t="shared" si="9"/>
        <v>66.666666666666671</v>
      </c>
      <c r="AK35" s="47"/>
      <c r="AL35" s="12">
        <f t="shared" si="54"/>
        <v>0</v>
      </c>
      <c r="AM35" s="11">
        <f t="shared" si="55"/>
        <v>0</v>
      </c>
      <c r="AN35" s="47"/>
      <c r="AO35" s="33">
        <f t="shared" si="10"/>
        <v>0</v>
      </c>
      <c r="AP35" s="47"/>
      <c r="AQ35" s="12" t="e">
        <f t="shared" si="56"/>
        <v>#DIV/0!</v>
      </c>
      <c r="AR35" s="11" t="e">
        <f t="shared" si="57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58"/>
        <v>0</v>
      </c>
      <c r="BR35" s="11">
        <f t="shared" si="59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60"/>
        <v>87647.8</v>
      </c>
      <c r="DH35" s="42">
        <v>0</v>
      </c>
      <c r="DI35" s="33">
        <f t="shared" si="34"/>
        <v>0</v>
      </c>
      <c r="DJ35" s="47">
        <v>0</v>
      </c>
      <c r="DK35" s="47">
        <v>0</v>
      </c>
      <c r="DL35" s="33">
        <f t="shared" si="35"/>
        <v>0</v>
      </c>
      <c r="DM35" s="47"/>
      <c r="DN35" s="42">
        <v>0</v>
      </c>
      <c r="DO35" s="33">
        <f t="shared" si="36"/>
        <v>0</v>
      </c>
      <c r="DP35" s="47">
        <v>0</v>
      </c>
      <c r="DQ35" s="47">
        <v>0</v>
      </c>
      <c r="DR35" s="33">
        <f t="shared" si="37"/>
        <v>0</v>
      </c>
      <c r="DS35" s="47"/>
      <c r="DT35" s="42">
        <v>0</v>
      </c>
      <c r="DU35" s="33">
        <f t="shared" si="38"/>
        <v>0</v>
      </c>
      <c r="DV35" s="47">
        <v>0</v>
      </c>
      <c r="DW35" s="47">
        <v>7082.1</v>
      </c>
      <c r="DX35" s="33">
        <f t="shared" si="39"/>
        <v>590.17500000000007</v>
      </c>
      <c r="DY35" s="47"/>
      <c r="DZ35" s="47"/>
      <c r="EA35" s="12">
        <f t="shared" si="61"/>
        <v>7082.1</v>
      </c>
      <c r="ED35" s="14"/>
      <c r="EF35" s="14"/>
      <c r="EG35" s="14"/>
      <c r="EI35" s="14"/>
    </row>
    <row r="36" spans="1:139" s="15" customFormat="1" ht="20.25" customHeight="1">
      <c r="A36" s="21">
        <v>27</v>
      </c>
      <c r="B36" s="40" t="s">
        <v>82</v>
      </c>
      <c r="C36" s="38">
        <v>50371</v>
      </c>
      <c r="D36" s="38">
        <v>0</v>
      </c>
      <c r="E36" s="25">
        <f t="shared" si="0"/>
        <v>61573.599999999999</v>
      </c>
      <c r="F36" s="33">
        <f t="shared" si="40"/>
        <v>5131.1333333333332</v>
      </c>
      <c r="G36" s="12" t="e">
        <f>#REF!+#REF!-DY36</f>
        <v>#REF!</v>
      </c>
      <c r="H36" s="12" t="e">
        <f t="shared" si="41"/>
        <v>#REF!</v>
      </c>
      <c r="I36" s="12" t="e">
        <f t="shared" si="42"/>
        <v>#REF!</v>
      </c>
      <c r="J36" s="12">
        <f t="shared" si="1"/>
        <v>23300</v>
      </c>
      <c r="K36" s="33">
        <f t="shared" si="2"/>
        <v>1941.6666666666667</v>
      </c>
      <c r="L36" s="12">
        <f t="shared" si="43"/>
        <v>0</v>
      </c>
      <c r="M36" s="12">
        <f t="shared" si="44"/>
        <v>0</v>
      </c>
      <c r="N36" s="12">
        <f t="shared" si="45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46"/>
        <v>0</v>
      </c>
      <c r="S36" s="11">
        <f t="shared" si="47"/>
        <v>0</v>
      </c>
      <c r="T36" s="47">
        <v>4000</v>
      </c>
      <c r="U36" s="33">
        <f t="shared" si="6"/>
        <v>333.33333333333331</v>
      </c>
      <c r="V36" s="47"/>
      <c r="W36" s="12">
        <f t="shared" si="48"/>
        <v>0</v>
      </c>
      <c r="X36" s="11">
        <f t="shared" si="49"/>
        <v>0</v>
      </c>
      <c r="Y36" s="47">
        <v>3100</v>
      </c>
      <c r="Z36" s="33">
        <f t="shared" si="7"/>
        <v>258.33333333333331</v>
      </c>
      <c r="AA36" s="47"/>
      <c r="AB36" s="12">
        <f t="shared" si="50"/>
        <v>0</v>
      </c>
      <c r="AC36" s="11">
        <f t="shared" si="51"/>
        <v>0</v>
      </c>
      <c r="AD36" s="47">
        <v>8500</v>
      </c>
      <c r="AE36" s="33">
        <f t="shared" si="8"/>
        <v>708.33333333333337</v>
      </c>
      <c r="AF36" s="47"/>
      <c r="AG36" s="12">
        <f t="shared" si="52"/>
        <v>0</v>
      </c>
      <c r="AH36" s="11">
        <f t="shared" si="53"/>
        <v>0</v>
      </c>
      <c r="AI36" s="47">
        <v>530</v>
      </c>
      <c r="AJ36" s="33">
        <f t="shared" si="9"/>
        <v>44.166666666666664</v>
      </c>
      <c r="AK36" s="47"/>
      <c r="AL36" s="12">
        <f t="shared" si="54"/>
        <v>0</v>
      </c>
      <c r="AM36" s="11">
        <f t="shared" si="55"/>
        <v>0</v>
      </c>
      <c r="AN36" s="47"/>
      <c r="AO36" s="33">
        <f t="shared" si="10"/>
        <v>0</v>
      </c>
      <c r="AP36" s="47"/>
      <c r="AQ36" s="12" t="e">
        <f t="shared" si="56"/>
        <v>#DIV/0!</v>
      </c>
      <c r="AR36" s="11" t="e">
        <f t="shared" si="57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58"/>
        <v>0</v>
      </c>
      <c r="BR36" s="11">
        <f t="shared" si="59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60"/>
        <v>61573.599999999999</v>
      </c>
      <c r="DH36" s="42">
        <v>0</v>
      </c>
      <c r="DI36" s="33">
        <f t="shared" si="34"/>
        <v>0</v>
      </c>
      <c r="DJ36" s="47">
        <v>0</v>
      </c>
      <c r="DK36" s="47">
        <v>0</v>
      </c>
      <c r="DL36" s="33">
        <f t="shared" si="35"/>
        <v>0</v>
      </c>
      <c r="DM36" s="47"/>
      <c r="DN36" s="42">
        <v>0</v>
      </c>
      <c r="DO36" s="33">
        <f t="shared" si="36"/>
        <v>0</v>
      </c>
      <c r="DP36" s="47">
        <v>0</v>
      </c>
      <c r="DQ36" s="47">
        <v>0</v>
      </c>
      <c r="DR36" s="33">
        <f t="shared" si="37"/>
        <v>0</v>
      </c>
      <c r="DS36" s="47"/>
      <c r="DT36" s="42">
        <v>0</v>
      </c>
      <c r="DU36" s="33">
        <f t="shared" si="38"/>
        <v>0</v>
      </c>
      <c r="DV36" s="47">
        <v>0</v>
      </c>
      <c r="DW36" s="47">
        <v>3100</v>
      </c>
      <c r="DX36" s="33">
        <f t="shared" si="39"/>
        <v>258.33333333333331</v>
      </c>
      <c r="DY36" s="47"/>
      <c r="DZ36" s="47"/>
      <c r="EA36" s="12">
        <f t="shared" si="61"/>
        <v>3100</v>
      </c>
      <c r="ED36" s="14"/>
      <c r="EF36" s="14"/>
      <c r="EG36" s="14"/>
      <c r="EI36" s="14"/>
    </row>
    <row r="37" spans="1:139" s="15" customFormat="1" ht="20.25" customHeight="1">
      <c r="A37" s="21">
        <v>28</v>
      </c>
      <c r="B37" s="40" t="s">
        <v>83</v>
      </c>
      <c r="C37" s="38">
        <v>34046.700000000004</v>
      </c>
      <c r="D37" s="38">
        <v>0</v>
      </c>
      <c r="E37" s="25">
        <f t="shared" si="0"/>
        <v>175338.7</v>
      </c>
      <c r="F37" s="33">
        <f t="shared" si="40"/>
        <v>14611.558333333334</v>
      </c>
      <c r="G37" s="12" t="e">
        <f>#REF!+#REF!-DY37</f>
        <v>#REF!</v>
      </c>
      <c r="H37" s="12" t="e">
        <f t="shared" si="41"/>
        <v>#REF!</v>
      </c>
      <c r="I37" s="12" t="e">
        <f t="shared" si="42"/>
        <v>#REF!</v>
      </c>
      <c r="J37" s="12">
        <f t="shared" si="1"/>
        <v>68906.599999999991</v>
      </c>
      <c r="K37" s="33">
        <f t="shared" si="2"/>
        <v>5742.2166666666662</v>
      </c>
      <c r="L37" s="12">
        <f t="shared" si="43"/>
        <v>0</v>
      </c>
      <c r="M37" s="12">
        <f t="shared" si="44"/>
        <v>0</v>
      </c>
      <c r="N37" s="12">
        <f t="shared" si="45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46"/>
        <v>0</v>
      </c>
      <c r="S37" s="11">
        <f t="shared" si="47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48"/>
        <v>0</v>
      </c>
      <c r="X37" s="11">
        <f t="shared" si="49"/>
        <v>0</v>
      </c>
      <c r="Y37" s="47">
        <v>9630.9</v>
      </c>
      <c r="Z37" s="33">
        <f t="shared" si="7"/>
        <v>802.57499999999993</v>
      </c>
      <c r="AA37" s="47"/>
      <c r="AB37" s="12">
        <f t="shared" si="50"/>
        <v>0</v>
      </c>
      <c r="AC37" s="11">
        <f t="shared" si="51"/>
        <v>0</v>
      </c>
      <c r="AD37" s="47">
        <v>26090.3</v>
      </c>
      <c r="AE37" s="33">
        <f t="shared" si="8"/>
        <v>2174.1916666666666</v>
      </c>
      <c r="AF37" s="47"/>
      <c r="AG37" s="12">
        <f t="shared" si="52"/>
        <v>0</v>
      </c>
      <c r="AH37" s="11">
        <f t="shared" si="53"/>
        <v>0</v>
      </c>
      <c r="AI37" s="47">
        <v>745</v>
      </c>
      <c r="AJ37" s="33">
        <f t="shared" si="9"/>
        <v>62.083333333333336</v>
      </c>
      <c r="AK37" s="47"/>
      <c r="AL37" s="12">
        <f t="shared" si="54"/>
        <v>0</v>
      </c>
      <c r="AM37" s="11">
        <f t="shared" si="55"/>
        <v>0</v>
      </c>
      <c r="AN37" s="47"/>
      <c r="AO37" s="33">
        <f t="shared" si="10"/>
        <v>0</v>
      </c>
      <c r="AP37" s="47"/>
      <c r="AQ37" s="12" t="e">
        <f t="shared" si="56"/>
        <v>#DIV/0!</v>
      </c>
      <c r="AR37" s="11" t="e">
        <f t="shared" si="57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58"/>
        <v>0</v>
      </c>
      <c r="BR37" s="11">
        <f t="shared" si="59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60"/>
        <v>175338.7</v>
      </c>
      <c r="DH37" s="42">
        <v>0</v>
      </c>
      <c r="DI37" s="33">
        <f t="shared" si="34"/>
        <v>0</v>
      </c>
      <c r="DJ37" s="47">
        <v>0</v>
      </c>
      <c r="DK37" s="47">
        <v>0</v>
      </c>
      <c r="DL37" s="33">
        <f t="shared" si="35"/>
        <v>0</v>
      </c>
      <c r="DM37" s="47"/>
      <c r="DN37" s="42">
        <v>0</v>
      </c>
      <c r="DO37" s="33">
        <f t="shared" si="36"/>
        <v>0</v>
      </c>
      <c r="DP37" s="47">
        <v>0</v>
      </c>
      <c r="DQ37" s="47">
        <v>0</v>
      </c>
      <c r="DR37" s="33">
        <f t="shared" si="37"/>
        <v>0</v>
      </c>
      <c r="DS37" s="47"/>
      <c r="DT37" s="42">
        <v>0</v>
      </c>
      <c r="DU37" s="33">
        <f t="shared" si="38"/>
        <v>0</v>
      </c>
      <c r="DV37" s="47">
        <v>0</v>
      </c>
      <c r="DW37" s="47">
        <v>9000</v>
      </c>
      <c r="DX37" s="33">
        <f t="shared" si="39"/>
        <v>750</v>
      </c>
      <c r="DY37" s="47"/>
      <c r="DZ37" s="47"/>
      <c r="EA37" s="12">
        <f t="shared" si="61"/>
        <v>9000</v>
      </c>
      <c r="ED37" s="14"/>
      <c r="EF37" s="14"/>
      <c r="EG37" s="14"/>
      <c r="EI37" s="14"/>
    </row>
    <row r="38" spans="1:139" s="15" customFormat="1" ht="20.25" customHeight="1">
      <c r="A38" s="21">
        <v>29</v>
      </c>
      <c r="B38" s="40" t="s">
        <v>84</v>
      </c>
      <c r="C38" s="38">
        <v>784.2</v>
      </c>
      <c r="D38" s="38">
        <v>0</v>
      </c>
      <c r="E38" s="25">
        <f t="shared" si="0"/>
        <v>16288.400000000001</v>
      </c>
      <c r="F38" s="33">
        <f t="shared" si="40"/>
        <v>1357.3666666666668</v>
      </c>
      <c r="G38" s="12" t="e">
        <f>#REF!+#REF!-DY38</f>
        <v>#REF!</v>
      </c>
      <c r="H38" s="12" t="e">
        <f t="shared" si="41"/>
        <v>#REF!</v>
      </c>
      <c r="I38" s="12" t="e">
        <f t="shared" si="42"/>
        <v>#REF!</v>
      </c>
      <c r="J38" s="12">
        <f t="shared" si="1"/>
        <v>9554.2999999999993</v>
      </c>
      <c r="K38" s="33">
        <f t="shared" si="2"/>
        <v>796.19166666666661</v>
      </c>
      <c r="L38" s="12">
        <f t="shared" si="43"/>
        <v>0</v>
      </c>
      <c r="M38" s="12">
        <f t="shared" si="44"/>
        <v>0</v>
      </c>
      <c r="N38" s="12">
        <f t="shared" si="45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46"/>
        <v>0</v>
      </c>
      <c r="S38" s="11">
        <f t="shared" si="47"/>
        <v>0</v>
      </c>
      <c r="T38" s="47">
        <v>1485</v>
      </c>
      <c r="U38" s="33">
        <f t="shared" si="6"/>
        <v>123.75</v>
      </c>
      <c r="V38" s="47"/>
      <c r="W38" s="12">
        <f t="shared" si="48"/>
        <v>0</v>
      </c>
      <c r="X38" s="11">
        <f t="shared" si="49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0"/>
        <v>0</v>
      </c>
      <c r="AC38" s="11">
        <f t="shared" si="51"/>
        <v>0</v>
      </c>
      <c r="AD38" s="47">
        <v>3000</v>
      </c>
      <c r="AE38" s="33">
        <f t="shared" si="8"/>
        <v>250</v>
      </c>
      <c r="AF38" s="47"/>
      <c r="AG38" s="12">
        <f t="shared" si="52"/>
        <v>0</v>
      </c>
      <c r="AH38" s="11">
        <f t="shared" si="53"/>
        <v>0</v>
      </c>
      <c r="AI38" s="47">
        <v>44</v>
      </c>
      <c r="AJ38" s="33">
        <f t="shared" si="9"/>
        <v>3.6666666666666665</v>
      </c>
      <c r="AK38" s="47"/>
      <c r="AL38" s="12">
        <f t="shared" si="54"/>
        <v>0</v>
      </c>
      <c r="AM38" s="11">
        <f t="shared" si="55"/>
        <v>0</v>
      </c>
      <c r="AN38" s="47"/>
      <c r="AO38" s="33">
        <f t="shared" si="10"/>
        <v>0</v>
      </c>
      <c r="AP38" s="47"/>
      <c r="AQ38" s="12" t="e">
        <f t="shared" si="56"/>
        <v>#DIV/0!</v>
      </c>
      <c r="AR38" s="11" t="e">
        <f t="shared" si="57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58"/>
        <v>0</v>
      </c>
      <c r="BR38" s="11">
        <f t="shared" si="59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60"/>
        <v>16288.400000000001</v>
      </c>
      <c r="DH38" s="42">
        <v>0</v>
      </c>
      <c r="DI38" s="33">
        <f t="shared" si="34"/>
        <v>0</v>
      </c>
      <c r="DJ38" s="47">
        <v>0</v>
      </c>
      <c r="DK38" s="47">
        <v>0</v>
      </c>
      <c r="DL38" s="33">
        <f t="shared" si="35"/>
        <v>0</v>
      </c>
      <c r="DM38" s="47"/>
      <c r="DN38" s="42">
        <v>0</v>
      </c>
      <c r="DO38" s="33">
        <f t="shared" si="36"/>
        <v>0</v>
      </c>
      <c r="DP38" s="47">
        <v>0</v>
      </c>
      <c r="DQ38" s="47">
        <v>0</v>
      </c>
      <c r="DR38" s="33">
        <f t="shared" si="37"/>
        <v>0</v>
      </c>
      <c r="DS38" s="47"/>
      <c r="DT38" s="42">
        <v>0</v>
      </c>
      <c r="DU38" s="33">
        <f t="shared" si="38"/>
        <v>0</v>
      </c>
      <c r="DV38" s="47">
        <v>0</v>
      </c>
      <c r="DW38" s="47">
        <v>1000</v>
      </c>
      <c r="DX38" s="33">
        <f t="shared" si="39"/>
        <v>83.333333333333329</v>
      </c>
      <c r="DY38" s="47"/>
      <c r="DZ38" s="47"/>
      <c r="EA38" s="12">
        <f t="shared" si="61"/>
        <v>1000</v>
      </c>
      <c r="ED38" s="14"/>
      <c r="EF38" s="14"/>
      <c r="EG38" s="14"/>
      <c r="EI38" s="14"/>
    </row>
    <row r="39" spans="1:139" s="15" customFormat="1" ht="20.25" customHeight="1">
      <c r="A39" s="21">
        <v>30</v>
      </c>
      <c r="B39" s="40" t="s">
        <v>85</v>
      </c>
      <c r="C39" s="38">
        <v>10795.800000000001</v>
      </c>
      <c r="D39" s="38">
        <v>0</v>
      </c>
      <c r="E39" s="25">
        <f t="shared" si="0"/>
        <v>72072</v>
      </c>
      <c r="F39" s="33">
        <f t="shared" si="40"/>
        <v>6006</v>
      </c>
      <c r="G39" s="12" t="e">
        <f>#REF!+#REF!-DY39</f>
        <v>#REF!</v>
      </c>
      <c r="H39" s="12" t="e">
        <f t="shared" si="41"/>
        <v>#REF!</v>
      </c>
      <c r="I39" s="12" t="e">
        <f t="shared" si="42"/>
        <v>#REF!</v>
      </c>
      <c r="J39" s="12">
        <f t="shared" si="1"/>
        <v>41460.400000000001</v>
      </c>
      <c r="K39" s="33">
        <f t="shared" si="2"/>
        <v>3455.0333333333333</v>
      </c>
      <c r="L39" s="12">
        <f t="shared" si="43"/>
        <v>0</v>
      </c>
      <c r="M39" s="12">
        <f t="shared" si="44"/>
        <v>0</v>
      </c>
      <c r="N39" s="12">
        <f t="shared" si="45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46"/>
        <v>0</v>
      </c>
      <c r="S39" s="11">
        <f t="shared" si="47"/>
        <v>0</v>
      </c>
      <c r="T39" s="47">
        <v>4000</v>
      </c>
      <c r="U39" s="33">
        <f t="shared" si="6"/>
        <v>333.33333333333331</v>
      </c>
      <c r="V39" s="47"/>
      <c r="W39" s="12">
        <f t="shared" si="48"/>
        <v>0</v>
      </c>
      <c r="X39" s="11">
        <f t="shared" si="49"/>
        <v>0</v>
      </c>
      <c r="Y39" s="47">
        <v>14000</v>
      </c>
      <c r="Z39" s="33">
        <f t="shared" si="7"/>
        <v>1166.6666666666667</v>
      </c>
      <c r="AA39" s="47"/>
      <c r="AB39" s="12">
        <f t="shared" si="50"/>
        <v>0</v>
      </c>
      <c r="AC39" s="11">
        <f t="shared" si="51"/>
        <v>0</v>
      </c>
      <c r="AD39" s="47">
        <v>13300.4</v>
      </c>
      <c r="AE39" s="33">
        <f t="shared" si="8"/>
        <v>1108.3666666666666</v>
      </c>
      <c r="AF39" s="47"/>
      <c r="AG39" s="12">
        <f t="shared" si="52"/>
        <v>0</v>
      </c>
      <c r="AH39" s="11">
        <f t="shared" si="53"/>
        <v>0</v>
      </c>
      <c r="AI39" s="47">
        <v>600</v>
      </c>
      <c r="AJ39" s="33">
        <f t="shared" si="9"/>
        <v>50</v>
      </c>
      <c r="AK39" s="47"/>
      <c r="AL39" s="12">
        <f t="shared" si="54"/>
        <v>0</v>
      </c>
      <c r="AM39" s="11">
        <f t="shared" si="55"/>
        <v>0</v>
      </c>
      <c r="AN39" s="47"/>
      <c r="AO39" s="33">
        <f t="shared" si="10"/>
        <v>0</v>
      </c>
      <c r="AP39" s="47"/>
      <c r="AQ39" s="12" t="e">
        <f t="shared" si="56"/>
        <v>#DIV/0!</v>
      </c>
      <c r="AR39" s="11" t="e">
        <f t="shared" si="57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58"/>
        <v>0</v>
      </c>
      <c r="BR39" s="11">
        <f t="shared" si="59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60"/>
        <v>72072</v>
      </c>
      <c r="DH39" s="42">
        <v>0</v>
      </c>
      <c r="DI39" s="33">
        <f t="shared" si="34"/>
        <v>0</v>
      </c>
      <c r="DJ39" s="47">
        <v>0</v>
      </c>
      <c r="DK39" s="47">
        <v>0</v>
      </c>
      <c r="DL39" s="33">
        <f t="shared" si="35"/>
        <v>0</v>
      </c>
      <c r="DM39" s="47"/>
      <c r="DN39" s="42">
        <v>0</v>
      </c>
      <c r="DO39" s="33">
        <f t="shared" si="36"/>
        <v>0</v>
      </c>
      <c r="DP39" s="47">
        <v>0</v>
      </c>
      <c r="DQ39" s="47">
        <v>0</v>
      </c>
      <c r="DR39" s="33">
        <f t="shared" si="37"/>
        <v>0</v>
      </c>
      <c r="DS39" s="47"/>
      <c r="DT39" s="42">
        <v>0</v>
      </c>
      <c r="DU39" s="33">
        <f t="shared" si="38"/>
        <v>0</v>
      </c>
      <c r="DV39" s="47">
        <v>0</v>
      </c>
      <c r="DW39" s="47">
        <v>3605</v>
      </c>
      <c r="DX39" s="33">
        <f t="shared" si="39"/>
        <v>300.41666666666669</v>
      </c>
      <c r="DY39" s="47"/>
      <c r="DZ39" s="47"/>
      <c r="EA39" s="12">
        <f t="shared" si="61"/>
        <v>3605</v>
      </c>
      <c r="ED39" s="14"/>
      <c r="EF39" s="14"/>
      <c r="EG39" s="14"/>
      <c r="EI39" s="14"/>
    </row>
    <row r="40" spans="1:139" s="15" customFormat="1" ht="20.25" customHeight="1">
      <c r="A40" s="21">
        <v>31</v>
      </c>
      <c r="B40" s="40" t="s">
        <v>86</v>
      </c>
      <c r="C40" s="38">
        <v>32120.400000000001</v>
      </c>
      <c r="D40" s="38">
        <v>0</v>
      </c>
      <c r="E40" s="25">
        <f t="shared" si="0"/>
        <v>793033</v>
      </c>
      <c r="F40" s="33">
        <f t="shared" si="40"/>
        <v>66086.083333333328</v>
      </c>
      <c r="G40" s="12" t="e">
        <f>#REF!+#REF!-DY40</f>
        <v>#REF!</v>
      </c>
      <c r="H40" s="12" t="e">
        <f t="shared" si="41"/>
        <v>#REF!</v>
      </c>
      <c r="I40" s="12" t="e">
        <f t="shared" si="42"/>
        <v>#REF!</v>
      </c>
      <c r="J40" s="12">
        <f t="shared" si="1"/>
        <v>225500</v>
      </c>
      <c r="K40" s="33">
        <f t="shared" si="2"/>
        <v>18791.666666666668</v>
      </c>
      <c r="L40" s="12">
        <f t="shared" si="43"/>
        <v>0</v>
      </c>
      <c r="M40" s="12">
        <f t="shared" si="44"/>
        <v>0</v>
      </c>
      <c r="N40" s="12">
        <f t="shared" si="45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46"/>
        <v>0</v>
      </c>
      <c r="S40" s="11">
        <f t="shared" si="47"/>
        <v>0</v>
      </c>
      <c r="T40" s="47">
        <v>9168</v>
      </c>
      <c r="U40" s="33">
        <f t="shared" si="6"/>
        <v>764</v>
      </c>
      <c r="V40" s="47"/>
      <c r="W40" s="12">
        <f t="shared" si="48"/>
        <v>0</v>
      </c>
      <c r="X40" s="11">
        <f t="shared" si="49"/>
        <v>0</v>
      </c>
      <c r="Y40" s="47">
        <v>60100</v>
      </c>
      <c r="Z40" s="33">
        <f t="shared" si="7"/>
        <v>5008.333333333333</v>
      </c>
      <c r="AA40" s="47"/>
      <c r="AB40" s="12">
        <f t="shared" si="50"/>
        <v>0</v>
      </c>
      <c r="AC40" s="11">
        <f t="shared" si="51"/>
        <v>0</v>
      </c>
      <c r="AD40" s="47">
        <v>72432</v>
      </c>
      <c r="AE40" s="33">
        <f t="shared" si="8"/>
        <v>6036</v>
      </c>
      <c r="AF40" s="47"/>
      <c r="AG40" s="12">
        <f t="shared" si="52"/>
        <v>0</v>
      </c>
      <c r="AH40" s="11">
        <f t="shared" si="53"/>
        <v>0</v>
      </c>
      <c r="AI40" s="47">
        <v>7870</v>
      </c>
      <c r="AJ40" s="33">
        <f t="shared" si="9"/>
        <v>655.83333333333337</v>
      </c>
      <c r="AK40" s="47"/>
      <c r="AL40" s="12">
        <f t="shared" si="54"/>
        <v>0</v>
      </c>
      <c r="AM40" s="11">
        <f t="shared" si="55"/>
        <v>0</v>
      </c>
      <c r="AN40" s="47">
        <v>2400</v>
      </c>
      <c r="AO40" s="33">
        <f t="shared" si="10"/>
        <v>200</v>
      </c>
      <c r="AP40" s="47"/>
      <c r="AQ40" s="12">
        <f t="shared" si="56"/>
        <v>0</v>
      </c>
      <c r="AR40" s="11">
        <f t="shared" si="57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58"/>
        <v>0</v>
      </c>
      <c r="BR40" s="11">
        <f t="shared" si="59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60"/>
        <v>793033</v>
      </c>
      <c r="DH40" s="42">
        <v>0</v>
      </c>
      <c r="DI40" s="33">
        <f t="shared" si="34"/>
        <v>0</v>
      </c>
      <c r="DJ40" s="47">
        <v>0</v>
      </c>
      <c r="DK40" s="47">
        <v>0</v>
      </c>
      <c r="DL40" s="33">
        <f t="shared" si="35"/>
        <v>0</v>
      </c>
      <c r="DM40" s="47"/>
      <c r="DN40" s="42">
        <v>0</v>
      </c>
      <c r="DO40" s="33">
        <f t="shared" si="36"/>
        <v>0</v>
      </c>
      <c r="DP40" s="47">
        <v>0</v>
      </c>
      <c r="DQ40" s="47">
        <v>0</v>
      </c>
      <c r="DR40" s="33">
        <f t="shared" si="37"/>
        <v>0</v>
      </c>
      <c r="DS40" s="47"/>
      <c r="DT40" s="42">
        <v>0</v>
      </c>
      <c r="DU40" s="33">
        <f t="shared" si="38"/>
        <v>0</v>
      </c>
      <c r="DV40" s="47">
        <v>0</v>
      </c>
      <c r="DW40" s="47">
        <v>70663.399999999994</v>
      </c>
      <c r="DX40" s="33">
        <f t="shared" si="39"/>
        <v>5888.6166666666659</v>
      </c>
      <c r="DY40" s="47"/>
      <c r="DZ40" s="47"/>
      <c r="EA40" s="12">
        <f t="shared" si="61"/>
        <v>70663.399999999994</v>
      </c>
      <c r="ED40" s="14"/>
      <c r="EF40" s="14"/>
      <c r="EG40" s="14"/>
      <c r="EI40" s="14"/>
    </row>
    <row r="41" spans="1:139" s="15" customFormat="1" ht="20.25" customHeight="1">
      <c r="A41" s="21">
        <v>32</v>
      </c>
      <c r="B41" s="40" t="s">
        <v>87</v>
      </c>
      <c r="C41" s="38">
        <v>95958.9</v>
      </c>
      <c r="D41" s="38">
        <v>0</v>
      </c>
      <c r="E41" s="25">
        <f t="shared" si="0"/>
        <v>144894.39999999999</v>
      </c>
      <c r="F41" s="33">
        <f t="shared" si="40"/>
        <v>12074.533333333333</v>
      </c>
      <c r="G41" s="12" t="e">
        <f>#REF!+#REF!-DY41</f>
        <v>#REF!</v>
      </c>
      <c r="H41" s="12" t="e">
        <f t="shared" si="41"/>
        <v>#REF!</v>
      </c>
      <c r="I41" s="12" t="e">
        <f t="shared" si="42"/>
        <v>#REF!</v>
      </c>
      <c r="J41" s="12">
        <f t="shared" si="1"/>
        <v>41413.9</v>
      </c>
      <c r="K41" s="33">
        <f t="shared" si="2"/>
        <v>3451.1583333333333</v>
      </c>
      <c r="L41" s="12">
        <f t="shared" si="43"/>
        <v>0</v>
      </c>
      <c r="M41" s="12">
        <f t="shared" si="44"/>
        <v>0</v>
      </c>
      <c r="N41" s="12">
        <f t="shared" si="45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46"/>
        <v>0</v>
      </c>
      <c r="S41" s="11">
        <f t="shared" si="47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48"/>
        <v>0</v>
      </c>
      <c r="X41" s="11">
        <f t="shared" si="49"/>
        <v>0</v>
      </c>
      <c r="Y41" s="47">
        <v>20933.099999999999</v>
      </c>
      <c r="Z41" s="33">
        <f t="shared" si="7"/>
        <v>1744.425</v>
      </c>
      <c r="AA41" s="47"/>
      <c r="AB41" s="12">
        <f t="shared" si="50"/>
        <v>0</v>
      </c>
      <c r="AC41" s="11">
        <f t="shared" si="51"/>
        <v>0</v>
      </c>
      <c r="AD41" s="47">
        <v>7753.9</v>
      </c>
      <c r="AE41" s="33">
        <f t="shared" si="8"/>
        <v>646.1583333333333</v>
      </c>
      <c r="AF41" s="47"/>
      <c r="AG41" s="12">
        <f t="shared" si="52"/>
        <v>0</v>
      </c>
      <c r="AH41" s="11">
        <f t="shared" si="53"/>
        <v>0</v>
      </c>
      <c r="AI41" s="47">
        <v>604</v>
      </c>
      <c r="AJ41" s="33">
        <f t="shared" si="9"/>
        <v>50.333333333333336</v>
      </c>
      <c r="AK41" s="47"/>
      <c r="AL41" s="12">
        <f t="shared" si="54"/>
        <v>0</v>
      </c>
      <c r="AM41" s="11">
        <f t="shared" si="55"/>
        <v>0</v>
      </c>
      <c r="AN41" s="47"/>
      <c r="AO41" s="33">
        <f t="shared" si="10"/>
        <v>0</v>
      </c>
      <c r="AP41" s="47"/>
      <c r="AQ41" s="12" t="e">
        <f t="shared" si="56"/>
        <v>#DIV/0!</v>
      </c>
      <c r="AR41" s="11" t="e">
        <f t="shared" si="57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58"/>
        <v>0</v>
      </c>
      <c r="BR41" s="11">
        <f t="shared" si="59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60"/>
        <v>144894.39999999999</v>
      </c>
      <c r="DH41" s="42">
        <v>0</v>
      </c>
      <c r="DI41" s="33">
        <f t="shared" si="34"/>
        <v>0</v>
      </c>
      <c r="DJ41" s="47">
        <v>0</v>
      </c>
      <c r="DK41" s="47">
        <v>0</v>
      </c>
      <c r="DL41" s="33">
        <f t="shared" si="35"/>
        <v>0</v>
      </c>
      <c r="DM41" s="47"/>
      <c r="DN41" s="42">
        <v>0</v>
      </c>
      <c r="DO41" s="33">
        <f t="shared" si="36"/>
        <v>0</v>
      </c>
      <c r="DP41" s="47">
        <v>0</v>
      </c>
      <c r="DQ41" s="47">
        <v>0</v>
      </c>
      <c r="DR41" s="33">
        <f t="shared" si="37"/>
        <v>0</v>
      </c>
      <c r="DS41" s="47"/>
      <c r="DT41" s="42">
        <v>0</v>
      </c>
      <c r="DU41" s="33">
        <f t="shared" si="38"/>
        <v>0</v>
      </c>
      <c r="DV41" s="47">
        <v>0</v>
      </c>
      <c r="DW41" s="47">
        <v>6500</v>
      </c>
      <c r="DX41" s="33">
        <f t="shared" si="39"/>
        <v>541.66666666666663</v>
      </c>
      <c r="DY41" s="47"/>
      <c r="DZ41" s="47"/>
      <c r="EA41" s="12">
        <f t="shared" si="61"/>
        <v>6500</v>
      </c>
      <c r="ED41" s="14"/>
      <c r="EF41" s="14"/>
      <c r="EG41" s="14"/>
      <c r="EI41" s="14"/>
    </row>
    <row r="42" spans="1:139" s="15" customFormat="1" ht="20.25" customHeight="1">
      <c r="A42" s="21">
        <v>33</v>
      </c>
      <c r="B42" s="40" t="s">
        <v>88</v>
      </c>
      <c r="C42" s="38">
        <v>38580</v>
      </c>
      <c r="D42" s="38">
        <v>0</v>
      </c>
      <c r="E42" s="25">
        <f t="shared" ref="E42:E73" si="62">DG42+EA42-DW42</f>
        <v>366830</v>
      </c>
      <c r="F42" s="33">
        <f t="shared" si="40"/>
        <v>30569.166666666668</v>
      </c>
      <c r="G42" s="12" t="e">
        <f>#REF!+#REF!-DY42</f>
        <v>#REF!</v>
      </c>
      <c r="H42" s="12" t="e">
        <f t="shared" si="41"/>
        <v>#REF!</v>
      </c>
      <c r="I42" s="12" t="e">
        <f t="shared" si="42"/>
        <v>#REF!</v>
      </c>
      <c r="J42" s="12">
        <f t="shared" si="1"/>
        <v>81905</v>
      </c>
      <c r="K42" s="33">
        <f t="shared" si="2"/>
        <v>6825.416666666667</v>
      </c>
      <c r="L42" s="12">
        <f t="shared" si="43"/>
        <v>0</v>
      </c>
      <c r="M42" s="12">
        <f t="shared" si="44"/>
        <v>0</v>
      </c>
      <c r="N42" s="12">
        <f t="shared" si="45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46"/>
        <v>0</v>
      </c>
      <c r="S42" s="11">
        <f t="shared" si="47"/>
        <v>0</v>
      </c>
      <c r="T42" s="47">
        <v>300</v>
      </c>
      <c r="U42" s="33">
        <f t="shared" si="6"/>
        <v>25</v>
      </c>
      <c r="V42" s="47"/>
      <c r="W42" s="12">
        <f t="shared" si="48"/>
        <v>0</v>
      </c>
      <c r="X42" s="11">
        <f t="shared" si="49"/>
        <v>0</v>
      </c>
      <c r="Y42" s="47">
        <v>37800</v>
      </c>
      <c r="Z42" s="33">
        <f t="shared" si="7"/>
        <v>3150</v>
      </c>
      <c r="AA42" s="47"/>
      <c r="AB42" s="12">
        <f t="shared" si="50"/>
        <v>0</v>
      </c>
      <c r="AC42" s="11">
        <f t="shared" si="51"/>
        <v>0</v>
      </c>
      <c r="AD42" s="47">
        <v>21750</v>
      </c>
      <c r="AE42" s="33">
        <f t="shared" si="8"/>
        <v>1812.5</v>
      </c>
      <c r="AF42" s="47"/>
      <c r="AG42" s="12">
        <f t="shared" si="52"/>
        <v>0</v>
      </c>
      <c r="AH42" s="11">
        <f t="shared" si="53"/>
        <v>0</v>
      </c>
      <c r="AI42" s="47">
        <v>900</v>
      </c>
      <c r="AJ42" s="33">
        <f t="shared" si="9"/>
        <v>75</v>
      </c>
      <c r="AK42" s="47"/>
      <c r="AL42" s="12">
        <f t="shared" si="54"/>
        <v>0</v>
      </c>
      <c r="AM42" s="11">
        <f t="shared" si="55"/>
        <v>0</v>
      </c>
      <c r="AN42" s="47">
        <v>1500</v>
      </c>
      <c r="AO42" s="33">
        <f t="shared" si="10"/>
        <v>125</v>
      </c>
      <c r="AP42" s="47"/>
      <c r="AQ42" s="12">
        <f t="shared" si="56"/>
        <v>0</v>
      </c>
      <c r="AR42" s="11">
        <f t="shared" si="57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58"/>
        <v>0</v>
      </c>
      <c r="BR42" s="11">
        <f t="shared" si="59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60"/>
        <v>316594.2</v>
      </c>
      <c r="DH42" s="42">
        <v>0</v>
      </c>
      <c r="DI42" s="33">
        <f t="shared" si="34"/>
        <v>0</v>
      </c>
      <c r="DJ42" s="47">
        <v>0</v>
      </c>
      <c r="DK42" s="47">
        <v>40114.800000000003</v>
      </c>
      <c r="DL42" s="33">
        <f t="shared" si="35"/>
        <v>3342.9</v>
      </c>
      <c r="DM42" s="47"/>
      <c r="DN42" s="42">
        <v>0</v>
      </c>
      <c r="DO42" s="33">
        <f t="shared" si="36"/>
        <v>0</v>
      </c>
      <c r="DP42" s="47">
        <v>0</v>
      </c>
      <c r="DQ42" s="47">
        <v>10121</v>
      </c>
      <c r="DR42" s="33">
        <f t="shared" si="37"/>
        <v>843.41666666666663</v>
      </c>
      <c r="DS42" s="47"/>
      <c r="DT42" s="42">
        <v>0</v>
      </c>
      <c r="DU42" s="33">
        <f t="shared" si="38"/>
        <v>0</v>
      </c>
      <c r="DV42" s="47">
        <v>0</v>
      </c>
      <c r="DW42" s="47">
        <v>26000</v>
      </c>
      <c r="DX42" s="33">
        <f t="shared" si="39"/>
        <v>2166.6666666666665</v>
      </c>
      <c r="DY42" s="47"/>
      <c r="DZ42" s="47"/>
      <c r="EA42" s="12">
        <f t="shared" si="61"/>
        <v>76235.8</v>
      </c>
      <c r="ED42" s="14"/>
      <c r="EF42" s="14"/>
      <c r="EG42" s="14"/>
      <c r="EI42" s="14"/>
    </row>
    <row r="43" spans="1:139" s="15" customFormat="1" ht="20.25" customHeight="1">
      <c r="A43" s="21">
        <v>34</v>
      </c>
      <c r="B43" s="40" t="s">
        <v>89</v>
      </c>
      <c r="C43" s="38">
        <v>2012.8</v>
      </c>
      <c r="D43" s="38">
        <v>0</v>
      </c>
      <c r="E43" s="25">
        <f t="shared" si="62"/>
        <v>29632.6</v>
      </c>
      <c r="F43" s="33">
        <f t="shared" si="40"/>
        <v>2469.3833333333332</v>
      </c>
      <c r="G43" s="12" t="e">
        <f>#REF!+#REF!-DY43</f>
        <v>#REF!</v>
      </c>
      <c r="H43" s="12" t="e">
        <f t="shared" si="41"/>
        <v>#REF!</v>
      </c>
      <c r="I43" s="12" t="e">
        <f t="shared" si="42"/>
        <v>#REF!</v>
      </c>
      <c r="J43" s="12">
        <f t="shared" si="1"/>
        <v>6920.5</v>
      </c>
      <c r="K43" s="33">
        <f t="shared" si="2"/>
        <v>576.70833333333337</v>
      </c>
      <c r="L43" s="12">
        <f t="shared" si="43"/>
        <v>0</v>
      </c>
      <c r="M43" s="12">
        <f t="shared" si="44"/>
        <v>0</v>
      </c>
      <c r="N43" s="12">
        <f t="shared" si="45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46"/>
        <v>0</v>
      </c>
      <c r="S43" s="11">
        <f t="shared" si="47"/>
        <v>0</v>
      </c>
      <c r="T43" s="47">
        <v>61.5</v>
      </c>
      <c r="U43" s="33">
        <f t="shared" si="6"/>
        <v>5.125</v>
      </c>
      <c r="V43" s="47"/>
      <c r="W43" s="12">
        <f t="shared" si="48"/>
        <v>0</v>
      </c>
      <c r="X43" s="11">
        <f t="shared" si="49"/>
        <v>0</v>
      </c>
      <c r="Y43" s="47">
        <v>3181</v>
      </c>
      <c r="Z43" s="33">
        <f t="shared" si="7"/>
        <v>265.08333333333331</v>
      </c>
      <c r="AA43" s="47"/>
      <c r="AB43" s="12">
        <f t="shared" si="50"/>
        <v>0</v>
      </c>
      <c r="AC43" s="11">
        <f t="shared" si="51"/>
        <v>0</v>
      </c>
      <c r="AD43" s="47">
        <v>2600</v>
      </c>
      <c r="AE43" s="33">
        <f t="shared" si="8"/>
        <v>216.66666666666666</v>
      </c>
      <c r="AF43" s="47"/>
      <c r="AG43" s="12">
        <f t="shared" si="52"/>
        <v>0</v>
      </c>
      <c r="AH43" s="11">
        <f t="shared" si="53"/>
        <v>0</v>
      </c>
      <c r="AI43" s="47">
        <v>18</v>
      </c>
      <c r="AJ43" s="33">
        <f t="shared" si="9"/>
        <v>1.5</v>
      </c>
      <c r="AK43" s="47"/>
      <c r="AL43" s="12">
        <f t="shared" si="54"/>
        <v>0</v>
      </c>
      <c r="AM43" s="11">
        <f t="shared" si="55"/>
        <v>0</v>
      </c>
      <c r="AN43" s="47"/>
      <c r="AO43" s="33">
        <f t="shared" si="10"/>
        <v>0</v>
      </c>
      <c r="AP43" s="47"/>
      <c r="AQ43" s="12" t="e">
        <f t="shared" si="56"/>
        <v>#DIV/0!</v>
      </c>
      <c r="AR43" s="11" t="e">
        <f t="shared" si="57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58"/>
        <v>0</v>
      </c>
      <c r="BR43" s="11">
        <f t="shared" si="59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60"/>
        <v>29632.6</v>
      </c>
      <c r="DH43" s="42">
        <v>0</v>
      </c>
      <c r="DI43" s="33">
        <f t="shared" si="34"/>
        <v>0</v>
      </c>
      <c r="DJ43" s="47">
        <v>0</v>
      </c>
      <c r="DK43" s="47">
        <v>0</v>
      </c>
      <c r="DL43" s="33">
        <f t="shared" si="35"/>
        <v>0</v>
      </c>
      <c r="DM43" s="47"/>
      <c r="DN43" s="42">
        <v>0</v>
      </c>
      <c r="DO43" s="33">
        <f t="shared" si="36"/>
        <v>0</v>
      </c>
      <c r="DP43" s="47">
        <v>0</v>
      </c>
      <c r="DQ43" s="47">
        <v>0</v>
      </c>
      <c r="DR43" s="33">
        <f t="shared" si="37"/>
        <v>0</v>
      </c>
      <c r="DS43" s="47"/>
      <c r="DT43" s="42">
        <v>0</v>
      </c>
      <c r="DU43" s="33">
        <f t="shared" si="38"/>
        <v>0</v>
      </c>
      <c r="DV43" s="47">
        <v>0</v>
      </c>
      <c r="DW43" s="47">
        <v>1480</v>
      </c>
      <c r="DX43" s="33">
        <f t="shared" si="39"/>
        <v>123.33333333333333</v>
      </c>
      <c r="DY43" s="47"/>
      <c r="DZ43" s="47"/>
      <c r="EA43" s="12">
        <f t="shared" si="61"/>
        <v>1480</v>
      </c>
      <c r="ED43" s="14"/>
      <c r="EF43" s="14"/>
      <c r="EG43" s="14"/>
      <c r="EI43" s="14"/>
    </row>
    <row r="44" spans="1:139" s="15" customFormat="1" ht="20.25" customHeight="1">
      <c r="A44" s="21">
        <v>35</v>
      </c>
      <c r="B44" s="41" t="s">
        <v>90</v>
      </c>
      <c r="C44" s="42">
        <v>6222.7</v>
      </c>
      <c r="D44" s="42">
        <v>0</v>
      </c>
      <c r="E44" s="25">
        <f t="shared" si="62"/>
        <v>19370.3</v>
      </c>
      <c r="F44" s="33">
        <f t="shared" si="40"/>
        <v>1614.1916666666666</v>
      </c>
      <c r="G44" s="12" t="e">
        <f>#REF!+#REF!-DY44</f>
        <v>#REF!</v>
      </c>
      <c r="H44" s="12" t="e">
        <f t="shared" si="41"/>
        <v>#REF!</v>
      </c>
      <c r="I44" s="12" t="e">
        <f t="shared" si="42"/>
        <v>#REF!</v>
      </c>
      <c r="J44" s="12">
        <f t="shared" si="1"/>
        <v>3870.6</v>
      </c>
      <c r="K44" s="33">
        <f t="shared" si="2"/>
        <v>322.55</v>
      </c>
      <c r="L44" s="12">
        <f t="shared" si="43"/>
        <v>0</v>
      </c>
      <c r="M44" s="12">
        <f t="shared" si="44"/>
        <v>0</v>
      </c>
      <c r="N44" s="12">
        <f t="shared" si="45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46"/>
        <v>0</v>
      </c>
      <c r="S44" s="11">
        <f t="shared" si="47"/>
        <v>0</v>
      </c>
      <c r="T44" s="47">
        <v>23.6</v>
      </c>
      <c r="U44" s="33">
        <f t="shared" si="6"/>
        <v>1.9666666666666668</v>
      </c>
      <c r="V44" s="47"/>
      <c r="W44" s="12">
        <f t="shared" si="48"/>
        <v>0</v>
      </c>
      <c r="X44" s="11">
        <f t="shared" si="49"/>
        <v>0</v>
      </c>
      <c r="Y44" s="47">
        <v>1240</v>
      </c>
      <c r="Z44" s="33">
        <f t="shared" si="7"/>
        <v>103.33333333333333</v>
      </c>
      <c r="AA44" s="47"/>
      <c r="AB44" s="12">
        <f t="shared" si="50"/>
        <v>0</v>
      </c>
      <c r="AC44" s="11">
        <f t="shared" si="51"/>
        <v>0</v>
      </c>
      <c r="AD44" s="47">
        <v>1552</v>
      </c>
      <c r="AE44" s="33">
        <f t="shared" si="8"/>
        <v>129.33333333333334</v>
      </c>
      <c r="AF44" s="47"/>
      <c r="AG44" s="12">
        <f t="shared" si="52"/>
        <v>0</v>
      </c>
      <c r="AH44" s="11">
        <f t="shared" si="53"/>
        <v>0</v>
      </c>
      <c r="AI44" s="47">
        <v>20</v>
      </c>
      <c r="AJ44" s="33">
        <f t="shared" si="9"/>
        <v>1.6666666666666667</v>
      </c>
      <c r="AK44" s="47"/>
      <c r="AL44" s="12">
        <f t="shared" si="54"/>
        <v>0</v>
      </c>
      <c r="AM44" s="11">
        <f t="shared" si="55"/>
        <v>0</v>
      </c>
      <c r="AN44" s="47"/>
      <c r="AO44" s="33">
        <f t="shared" si="10"/>
        <v>0</v>
      </c>
      <c r="AP44" s="47"/>
      <c r="AQ44" s="12" t="e">
        <f t="shared" si="56"/>
        <v>#DIV/0!</v>
      </c>
      <c r="AR44" s="11" t="e">
        <f t="shared" si="57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58"/>
        <v>0</v>
      </c>
      <c r="BR44" s="11">
        <f t="shared" si="59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60"/>
        <v>19370.3</v>
      </c>
      <c r="DH44" s="42">
        <v>0</v>
      </c>
      <c r="DI44" s="33">
        <f t="shared" si="34"/>
        <v>0</v>
      </c>
      <c r="DJ44" s="47">
        <v>0</v>
      </c>
      <c r="DK44" s="47">
        <v>0</v>
      </c>
      <c r="DL44" s="33">
        <f t="shared" si="35"/>
        <v>0</v>
      </c>
      <c r="DM44" s="47"/>
      <c r="DN44" s="42">
        <v>0</v>
      </c>
      <c r="DO44" s="33">
        <f t="shared" si="36"/>
        <v>0</v>
      </c>
      <c r="DP44" s="47">
        <v>0</v>
      </c>
      <c r="DQ44" s="47">
        <v>0</v>
      </c>
      <c r="DR44" s="33">
        <f t="shared" si="37"/>
        <v>0</v>
      </c>
      <c r="DS44" s="47"/>
      <c r="DT44" s="42">
        <v>0</v>
      </c>
      <c r="DU44" s="33">
        <f t="shared" si="38"/>
        <v>0</v>
      </c>
      <c r="DV44" s="47">
        <v>0</v>
      </c>
      <c r="DW44" s="47">
        <v>2800</v>
      </c>
      <c r="DX44" s="33">
        <f t="shared" si="39"/>
        <v>233.33333333333334</v>
      </c>
      <c r="DY44" s="47"/>
      <c r="DZ44" s="47"/>
      <c r="EA44" s="12">
        <f t="shared" si="61"/>
        <v>2800</v>
      </c>
      <c r="ED44" s="14"/>
      <c r="EF44" s="14"/>
      <c r="EG44" s="14"/>
      <c r="EI44" s="14"/>
    </row>
    <row r="45" spans="1:139" s="15" customFormat="1" ht="20.25" customHeight="1">
      <c r="A45" s="21">
        <v>36</v>
      </c>
      <c r="B45" s="41" t="s">
        <v>91</v>
      </c>
      <c r="C45" s="38">
        <v>34835.9</v>
      </c>
      <c r="D45" s="42">
        <v>0</v>
      </c>
      <c r="E45" s="25">
        <f t="shared" si="62"/>
        <v>310056.59999999998</v>
      </c>
      <c r="F45" s="33">
        <f t="shared" si="40"/>
        <v>25838.05</v>
      </c>
      <c r="G45" s="12" t="e">
        <f>#REF!+#REF!-DY45</f>
        <v>#REF!</v>
      </c>
      <c r="H45" s="12" t="e">
        <f t="shared" si="41"/>
        <v>#REF!</v>
      </c>
      <c r="I45" s="12" t="e">
        <f t="shared" si="42"/>
        <v>#REF!</v>
      </c>
      <c r="J45" s="12">
        <f t="shared" si="1"/>
        <v>109800.6</v>
      </c>
      <c r="K45" s="33">
        <f t="shared" si="2"/>
        <v>9150.0500000000011</v>
      </c>
      <c r="L45" s="12">
        <f t="shared" si="43"/>
        <v>0</v>
      </c>
      <c r="M45" s="12">
        <f t="shared" si="44"/>
        <v>0</v>
      </c>
      <c r="N45" s="12">
        <f t="shared" si="45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46"/>
        <v>0</v>
      </c>
      <c r="S45" s="11">
        <f t="shared" si="47"/>
        <v>0</v>
      </c>
      <c r="T45" s="47">
        <v>2200.1</v>
      </c>
      <c r="U45" s="33">
        <f t="shared" si="6"/>
        <v>183.34166666666667</v>
      </c>
      <c r="V45" s="47"/>
      <c r="W45" s="12">
        <f t="shared" si="48"/>
        <v>0</v>
      </c>
      <c r="X45" s="11">
        <f t="shared" si="49"/>
        <v>0</v>
      </c>
      <c r="Y45" s="47">
        <v>48698</v>
      </c>
      <c r="Z45" s="33">
        <f t="shared" si="7"/>
        <v>4058.1666666666665</v>
      </c>
      <c r="AA45" s="47"/>
      <c r="AB45" s="12">
        <f t="shared" si="50"/>
        <v>0</v>
      </c>
      <c r="AC45" s="11">
        <f t="shared" si="51"/>
        <v>0</v>
      </c>
      <c r="AD45" s="47">
        <v>24548</v>
      </c>
      <c r="AE45" s="33">
        <f t="shared" si="8"/>
        <v>2045.6666666666667</v>
      </c>
      <c r="AF45" s="47"/>
      <c r="AG45" s="12">
        <f t="shared" si="52"/>
        <v>0</v>
      </c>
      <c r="AH45" s="11">
        <f t="shared" si="53"/>
        <v>0</v>
      </c>
      <c r="AI45" s="47">
        <v>1078</v>
      </c>
      <c r="AJ45" s="33">
        <f t="shared" si="9"/>
        <v>89.833333333333329</v>
      </c>
      <c r="AK45" s="47"/>
      <c r="AL45" s="12">
        <f t="shared" si="54"/>
        <v>0</v>
      </c>
      <c r="AM45" s="11">
        <f t="shared" si="55"/>
        <v>0</v>
      </c>
      <c r="AN45" s="47"/>
      <c r="AO45" s="33">
        <f t="shared" si="10"/>
        <v>0</v>
      </c>
      <c r="AP45" s="47"/>
      <c r="AQ45" s="12" t="e">
        <f t="shared" si="56"/>
        <v>#DIV/0!</v>
      </c>
      <c r="AR45" s="11" t="e">
        <f t="shared" si="57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58"/>
        <v>0</v>
      </c>
      <c r="BR45" s="11">
        <f t="shared" si="59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60"/>
        <v>310056.59999999998</v>
      </c>
      <c r="DH45" s="42">
        <v>0</v>
      </c>
      <c r="DI45" s="33">
        <f t="shared" si="34"/>
        <v>0</v>
      </c>
      <c r="DJ45" s="47">
        <v>0</v>
      </c>
      <c r="DK45" s="47">
        <v>0</v>
      </c>
      <c r="DL45" s="33">
        <f t="shared" si="35"/>
        <v>0</v>
      </c>
      <c r="DM45" s="47"/>
      <c r="DN45" s="42">
        <v>0</v>
      </c>
      <c r="DO45" s="33">
        <f t="shared" si="36"/>
        <v>0</v>
      </c>
      <c r="DP45" s="47">
        <v>0</v>
      </c>
      <c r="DQ45" s="47">
        <v>0</v>
      </c>
      <c r="DR45" s="33">
        <f t="shared" si="37"/>
        <v>0</v>
      </c>
      <c r="DS45" s="47"/>
      <c r="DT45" s="42">
        <v>0</v>
      </c>
      <c r="DU45" s="33">
        <f t="shared" si="38"/>
        <v>0</v>
      </c>
      <c r="DV45" s="47">
        <v>0</v>
      </c>
      <c r="DW45" s="47">
        <v>30800</v>
      </c>
      <c r="DX45" s="33">
        <f t="shared" si="39"/>
        <v>2566.6666666666665</v>
      </c>
      <c r="DY45" s="47"/>
      <c r="DZ45" s="47"/>
      <c r="EA45" s="12">
        <f t="shared" si="61"/>
        <v>30800</v>
      </c>
      <c r="ED45" s="14"/>
      <c r="EF45" s="14"/>
      <c r="EG45" s="14"/>
      <c r="EI45" s="14"/>
    </row>
    <row r="46" spans="1:139" s="15" customFormat="1" ht="20.25" customHeight="1">
      <c r="A46" s="21">
        <v>37</v>
      </c>
      <c r="B46" s="41" t="s">
        <v>92</v>
      </c>
      <c r="C46" s="38">
        <v>8012.2</v>
      </c>
      <c r="D46" s="42">
        <v>0</v>
      </c>
      <c r="E46" s="25">
        <f t="shared" si="62"/>
        <v>39507.799999999996</v>
      </c>
      <c r="F46" s="33">
        <f t="shared" si="40"/>
        <v>3292.3166666666662</v>
      </c>
      <c r="G46" s="12" t="e">
        <f>#REF!+#REF!-DY46</f>
        <v>#REF!</v>
      </c>
      <c r="H46" s="12" t="e">
        <f t="shared" si="41"/>
        <v>#REF!</v>
      </c>
      <c r="I46" s="12" t="e">
        <f t="shared" si="42"/>
        <v>#REF!</v>
      </c>
      <c r="J46" s="12">
        <f t="shared" si="1"/>
        <v>10878.7</v>
      </c>
      <c r="K46" s="33">
        <f t="shared" si="2"/>
        <v>906.55833333333339</v>
      </c>
      <c r="L46" s="12">
        <f t="shared" si="43"/>
        <v>0</v>
      </c>
      <c r="M46" s="12">
        <f t="shared" si="44"/>
        <v>0</v>
      </c>
      <c r="N46" s="12">
        <f t="shared" si="45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46"/>
        <v>0</v>
      </c>
      <c r="S46" s="11">
        <f t="shared" si="47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48"/>
        <v>0</v>
      </c>
      <c r="X46" s="11">
        <f t="shared" si="49"/>
        <v>0</v>
      </c>
      <c r="Y46" s="47">
        <v>1350.5</v>
      </c>
      <c r="Z46" s="33">
        <f t="shared" si="7"/>
        <v>112.54166666666667</v>
      </c>
      <c r="AA46" s="47"/>
      <c r="AB46" s="12">
        <f t="shared" si="50"/>
        <v>0</v>
      </c>
      <c r="AC46" s="11">
        <f t="shared" si="51"/>
        <v>0</v>
      </c>
      <c r="AD46" s="47">
        <v>4707.5</v>
      </c>
      <c r="AE46" s="33">
        <f t="shared" si="8"/>
        <v>392.29166666666669</v>
      </c>
      <c r="AF46" s="47"/>
      <c r="AG46" s="12">
        <f t="shared" si="52"/>
        <v>0</v>
      </c>
      <c r="AH46" s="11">
        <f t="shared" si="53"/>
        <v>0</v>
      </c>
      <c r="AI46" s="47">
        <v>198</v>
      </c>
      <c r="AJ46" s="33">
        <f t="shared" si="9"/>
        <v>16.5</v>
      </c>
      <c r="AK46" s="47"/>
      <c r="AL46" s="12">
        <f t="shared" si="54"/>
        <v>0</v>
      </c>
      <c r="AM46" s="11">
        <f t="shared" si="55"/>
        <v>0</v>
      </c>
      <c r="AN46" s="47"/>
      <c r="AO46" s="33">
        <f t="shared" si="10"/>
        <v>0</v>
      </c>
      <c r="AP46" s="47"/>
      <c r="AQ46" s="12" t="e">
        <f t="shared" si="56"/>
        <v>#DIV/0!</v>
      </c>
      <c r="AR46" s="11" t="e">
        <f t="shared" si="57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58"/>
        <v>0</v>
      </c>
      <c r="BR46" s="11">
        <f t="shared" si="59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60"/>
        <v>39507.799999999996</v>
      </c>
      <c r="DH46" s="42">
        <v>0</v>
      </c>
      <c r="DI46" s="33">
        <f t="shared" si="34"/>
        <v>0</v>
      </c>
      <c r="DJ46" s="47">
        <v>0</v>
      </c>
      <c r="DK46" s="47">
        <v>0</v>
      </c>
      <c r="DL46" s="33">
        <f t="shared" si="35"/>
        <v>0</v>
      </c>
      <c r="DM46" s="47"/>
      <c r="DN46" s="42">
        <v>0</v>
      </c>
      <c r="DO46" s="33">
        <f t="shared" si="36"/>
        <v>0</v>
      </c>
      <c r="DP46" s="47">
        <v>0</v>
      </c>
      <c r="DQ46" s="47">
        <v>0</v>
      </c>
      <c r="DR46" s="33">
        <f t="shared" si="37"/>
        <v>0</v>
      </c>
      <c r="DS46" s="47"/>
      <c r="DT46" s="42">
        <v>0</v>
      </c>
      <c r="DU46" s="33">
        <f t="shared" si="38"/>
        <v>0</v>
      </c>
      <c r="DV46" s="47">
        <v>0</v>
      </c>
      <c r="DW46" s="47">
        <v>2670</v>
      </c>
      <c r="DX46" s="33">
        <f t="shared" si="39"/>
        <v>222.5</v>
      </c>
      <c r="DY46" s="47"/>
      <c r="DZ46" s="47"/>
      <c r="EA46" s="12">
        <f t="shared" si="61"/>
        <v>2670</v>
      </c>
      <c r="ED46" s="14"/>
      <c r="EF46" s="14"/>
      <c r="EG46" s="14"/>
      <c r="EI46" s="14"/>
    </row>
    <row r="47" spans="1:139" s="15" customFormat="1" ht="20.25" customHeight="1">
      <c r="A47" s="21">
        <v>38</v>
      </c>
      <c r="B47" s="41" t="s">
        <v>93</v>
      </c>
      <c r="C47" s="38">
        <v>19370.900000000001</v>
      </c>
      <c r="D47" s="42">
        <v>100</v>
      </c>
      <c r="E47" s="25">
        <f t="shared" si="62"/>
        <v>26040</v>
      </c>
      <c r="F47" s="33">
        <f t="shared" si="40"/>
        <v>2170</v>
      </c>
      <c r="G47" s="12" t="e">
        <f>#REF!+#REF!-DY47</f>
        <v>#REF!</v>
      </c>
      <c r="H47" s="12" t="e">
        <f t="shared" si="41"/>
        <v>#REF!</v>
      </c>
      <c r="I47" s="12" t="e">
        <f t="shared" si="42"/>
        <v>#REF!</v>
      </c>
      <c r="J47" s="12">
        <f t="shared" si="1"/>
        <v>8515</v>
      </c>
      <c r="K47" s="33">
        <f t="shared" si="2"/>
        <v>709.58333333333337</v>
      </c>
      <c r="L47" s="12">
        <f t="shared" si="43"/>
        <v>0</v>
      </c>
      <c r="M47" s="12">
        <f t="shared" si="44"/>
        <v>0</v>
      </c>
      <c r="N47" s="12">
        <f t="shared" si="45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46"/>
        <v>0</v>
      </c>
      <c r="S47" s="11">
        <f t="shared" si="47"/>
        <v>0</v>
      </c>
      <c r="T47" s="47">
        <v>20</v>
      </c>
      <c r="U47" s="33">
        <f t="shared" si="6"/>
        <v>1.6666666666666667</v>
      </c>
      <c r="V47" s="47"/>
      <c r="W47" s="12">
        <f t="shared" si="48"/>
        <v>0</v>
      </c>
      <c r="X47" s="11">
        <f t="shared" si="49"/>
        <v>0</v>
      </c>
      <c r="Y47" s="47">
        <v>3300</v>
      </c>
      <c r="Z47" s="33">
        <f t="shared" si="7"/>
        <v>275</v>
      </c>
      <c r="AA47" s="47"/>
      <c r="AB47" s="12">
        <f t="shared" si="50"/>
        <v>0</v>
      </c>
      <c r="AC47" s="11">
        <f t="shared" si="51"/>
        <v>0</v>
      </c>
      <c r="AD47" s="47">
        <v>3406</v>
      </c>
      <c r="AE47" s="33">
        <f t="shared" si="8"/>
        <v>283.83333333333331</v>
      </c>
      <c r="AF47" s="47"/>
      <c r="AG47" s="12">
        <f t="shared" si="52"/>
        <v>0</v>
      </c>
      <c r="AH47" s="11">
        <f t="shared" si="53"/>
        <v>0</v>
      </c>
      <c r="AI47" s="47">
        <v>30</v>
      </c>
      <c r="AJ47" s="33">
        <f t="shared" si="9"/>
        <v>2.5</v>
      </c>
      <c r="AK47" s="47"/>
      <c r="AL47" s="12">
        <f t="shared" si="54"/>
        <v>0</v>
      </c>
      <c r="AM47" s="11">
        <f t="shared" si="55"/>
        <v>0</v>
      </c>
      <c r="AN47" s="47"/>
      <c r="AO47" s="33">
        <f t="shared" si="10"/>
        <v>0</v>
      </c>
      <c r="AP47" s="47"/>
      <c r="AQ47" s="12" t="e">
        <f t="shared" si="56"/>
        <v>#DIV/0!</v>
      </c>
      <c r="AR47" s="11" t="e">
        <f t="shared" si="57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58"/>
        <v>0</v>
      </c>
      <c r="BR47" s="11">
        <f t="shared" si="59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v>26040</v>
      </c>
      <c r="DH47" s="42">
        <v>0</v>
      </c>
      <c r="DI47" s="33">
        <f t="shared" si="34"/>
        <v>0</v>
      </c>
      <c r="DJ47" s="47">
        <v>0</v>
      </c>
      <c r="DK47" s="47">
        <v>0</v>
      </c>
      <c r="DL47" s="33">
        <f t="shared" si="35"/>
        <v>0</v>
      </c>
      <c r="DM47" s="47"/>
      <c r="DN47" s="42">
        <v>0</v>
      </c>
      <c r="DO47" s="33">
        <f t="shared" si="36"/>
        <v>0</v>
      </c>
      <c r="DP47" s="47">
        <v>0</v>
      </c>
      <c r="DQ47" s="47">
        <v>0</v>
      </c>
      <c r="DR47" s="33">
        <f t="shared" si="37"/>
        <v>0</v>
      </c>
      <c r="DS47" s="47"/>
      <c r="DT47" s="42">
        <v>0</v>
      </c>
      <c r="DU47" s="33">
        <f t="shared" si="38"/>
        <v>0</v>
      </c>
      <c r="DV47" s="47">
        <v>0</v>
      </c>
      <c r="DW47" s="47">
        <v>1500</v>
      </c>
      <c r="DX47" s="33">
        <f t="shared" si="39"/>
        <v>125</v>
      </c>
      <c r="DY47" s="47"/>
      <c r="DZ47" s="47"/>
      <c r="EA47" s="12">
        <f t="shared" si="61"/>
        <v>1500</v>
      </c>
      <c r="ED47" s="14"/>
      <c r="EF47" s="14"/>
      <c r="EG47" s="14"/>
      <c r="EI47" s="14"/>
    </row>
    <row r="48" spans="1:139" s="15" customFormat="1" ht="20.25" customHeight="1">
      <c r="A48" s="21">
        <v>39</v>
      </c>
      <c r="B48" s="41" t="s">
        <v>94</v>
      </c>
      <c r="C48" s="38">
        <v>380</v>
      </c>
      <c r="D48" s="42">
        <v>0</v>
      </c>
      <c r="E48" s="25">
        <f t="shared" si="62"/>
        <v>5081.7</v>
      </c>
      <c r="F48" s="33">
        <f t="shared" si="40"/>
        <v>423.47499999999997</v>
      </c>
      <c r="G48" s="12" t="e">
        <f>#REF!+#REF!-DY48</f>
        <v>#REF!</v>
      </c>
      <c r="H48" s="12" t="e">
        <f t="shared" si="41"/>
        <v>#REF!</v>
      </c>
      <c r="I48" s="12" t="e">
        <f t="shared" si="42"/>
        <v>#REF!</v>
      </c>
      <c r="J48" s="12">
        <f t="shared" si="1"/>
        <v>573.70000000000005</v>
      </c>
      <c r="K48" s="33">
        <f t="shared" si="2"/>
        <v>47.808333333333337</v>
      </c>
      <c r="L48" s="12">
        <f t="shared" si="43"/>
        <v>0</v>
      </c>
      <c r="M48" s="12">
        <f t="shared" si="44"/>
        <v>0</v>
      </c>
      <c r="N48" s="12">
        <f t="shared" si="45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46"/>
        <v>0</v>
      </c>
      <c r="S48" s="11">
        <f t="shared" si="47"/>
        <v>0</v>
      </c>
      <c r="T48" s="47">
        <v>0</v>
      </c>
      <c r="U48" s="33">
        <f t="shared" si="6"/>
        <v>0</v>
      </c>
      <c r="V48" s="47"/>
      <c r="W48" s="12" t="e">
        <f t="shared" si="48"/>
        <v>#DIV/0!</v>
      </c>
      <c r="X48" s="11" t="e">
        <f t="shared" si="49"/>
        <v>#DIV/0!</v>
      </c>
      <c r="Y48" s="47">
        <v>142.5</v>
      </c>
      <c r="Z48" s="33">
        <f t="shared" si="7"/>
        <v>11.875</v>
      </c>
      <c r="AA48" s="47"/>
      <c r="AB48" s="12">
        <f t="shared" si="50"/>
        <v>0</v>
      </c>
      <c r="AC48" s="11">
        <f t="shared" si="51"/>
        <v>0</v>
      </c>
      <c r="AD48" s="47">
        <v>31.2</v>
      </c>
      <c r="AE48" s="33">
        <f t="shared" si="8"/>
        <v>2.6</v>
      </c>
      <c r="AF48" s="47"/>
      <c r="AG48" s="12">
        <f t="shared" si="52"/>
        <v>0</v>
      </c>
      <c r="AH48" s="11">
        <f t="shared" si="53"/>
        <v>0</v>
      </c>
      <c r="AI48" s="47">
        <v>0</v>
      </c>
      <c r="AJ48" s="33">
        <f t="shared" si="9"/>
        <v>0</v>
      </c>
      <c r="AK48" s="47"/>
      <c r="AL48" s="12" t="e">
        <f t="shared" si="54"/>
        <v>#DIV/0!</v>
      </c>
      <c r="AM48" s="11" t="e">
        <f t="shared" si="55"/>
        <v>#DIV/0!</v>
      </c>
      <c r="AN48" s="47"/>
      <c r="AO48" s="33">
        <f t="shared" si="10"/>
        <v>0</v>
      </c>
      <c r="AP48" s="47"/>
      <c r="AQ48" s="12" t="e">
        <f t="shared" si="56"/>
        <v>#DIV/0!</v>
      </c>
      <c r="AR48" s="11" t="e">
        <f t="shared" si="57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58"/>
        <v>0</v>
      </c>
      <c r="BR48" s="11">
        <f t="shared" si="59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60"/>
        <v>5081.7</v>
      </c>
      <c r="DH48" s="42">
        <v>0</v>
      </c>
      <c r="DI48" s="33">
        <f t="shared" si="34"/>
        <v>0</v>
      </c>
      <c r="DJ48" s="47">
        <v>0</v>
      </c>
      <c r="DK48" s="47">
        <v>0</v>
      </c>
      <c r="DL48" s="33">
        <f t="shared" si="35"/>
        <v>0</v>
      </c>
      <c r="DM48" s="47"/>
      <c r="DN48" s="42">
        <v>0</v>
      </c>
      <c r="DO48" s="33">
        <f t="shared" si="36"/>
        <v>0</v>
      </c>
      <c r="DP48" s="47">
        <v>0</v>
      </c>
      <c r="DQ48" s="47">
        <v>0</v>
      </c>
      <c r="DR48" s="33">
        <f t="shared" si="37"/>
        <v>0</v>
      </c>
      <c r="DS48" s="47"/>
      <c r="DT48" s="42">
        <v>0</v>
      </c>
      <c r="DU48" s="33">
        <f t="shared" si="38"/>
        <v>0</v>
      </c>
      <c r="DV48" s="47">
        <v>0</v>
      </c>
      <c r="DW48" s="47">
        <v>500</v>
      </c>
      <c r="DX48" s="33">
        <f t="shared" si="39"/>
        <v>41.666666666666664</v>
      </c>
      <c r="DY48" s="47"/>
      <c r="DZ48" s="47"/>
      <c r="EA48" s="12">
        <f t="shared" si="61"/>
        <v>500</v>
      </c>
      <c r="ED48" s="14"/>
      <c r="EF48" s="14"/>
      <c r="EG48" s="14"/>
      <c r="EI48" s="14"/>
    </row>
    <row r="49" spans="1:139" s="15" customFormat="1" ht="20.25" customHeight="1">
      <c r="A49" s="21">
        <v>40</v>
      </c>
      <c r="B49" s="43" t="s">
        <v>95</v>
      </c>
      <c r="C49" s="38">
        <v>763.5</v>
      </c>
      <c r="D49" s="42">
        <v>0</v>
      </c>
      <c r="E49" s="25">
        <f t="shared" si="62"/>
        <v>6020.3</v>
      </c>
      <c r="F49" s="33">
        <f t="shared" si="40"/>
        <v>501.69166666666666</v>
      </c>
      <c r="G49" s="12" t="e">
        <f>#REF!+#REF!-DY49</f>
        <v>#REF!</v>
      </c>
      <c r="H49" s="12" t="e">
        <f t="shared" si="41"/>
        <v>#REF!</v>
      </c>
      <c r="I49" s="12" t="e">
        <f t="shared" si="42"/>
        <v>#REF!</v>
      </c>
      <c r="J49" s="12">
        <f t="shared" si="1"/>
        <v>1922.8</v>
      </c>
      <c r="K49" s="33">
        <f t="shared" si="2"/>
        <v>160.23333333333332</v>
      </c>
      <c r="L49" s="12">
        <f t="shared" si="43"/>
        <v>0</v>
      </c>
      <c r="M49" s="12">
        <f t="shared" si="44"/>
        <v>0</v>
      </c>
      <c r="N49" s="12">
        <f t="shared" si="45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46"/>
        <v>0</v>
      </c>
      <c r="S49" s="11">
        <f t="shared" si="47"/>
        <v>0</v>
      </c>
      <c r="T49" s="47">
        <v>2.8</v>
      </c>
      <c r="U49" s="33">
        <f t="shared" si="6"/>
        <v>0.23333333333333331</v>
      </c>
      <c r="V49" s="47"/>
      <c r="W49" s="12">
        <f t="shared" si="48"/>
        <v>0</v>
      </c>
      <c r="X49" s="11">
        <f t="shared" si="49"/>
        <v>0</v>
      </c>
      <c r="Y49" s="47">
        <v>200</v>
      </c>
      <c r="Z49" s="33">
        <f t="shared" si="7"/>
        <v>16.666666666666668</v>
      </c>
      <c r="AA49" s="47"/>
      <c r="AB49" s="12">
        <f t="shared" si="50"/>
        <v>0</v>
      </c>
      <c r="AC49" s="11">
        <f t="shared" si="51"/>
        <v>0</v>
      </c>
      <c r="AD49" s="47">
        <v>220</v>
      </c>
      <c r="AE49" s="33">
        <f t="shared" si="8"/>
        <v>18.333333333333332</v>
      </c>
      <c r="AF49" s="47"/>
      <c r="AG49" s="12">
        <f t="shared" si="52"/>
        <v>0</v>
      </c>
      <c r="AH49" s="11">
        <f t="shared" si="53"/>
        <v>0</v>
      </c>
      <c r="AI49" s="47">
        <v>0</v>
      </c>
      <c r="AJ49" s="33">
        <f t="shared" si="9"/>
        <v>0</v>
      </c>
      <c r="AK49" s="47"/>
      <c r="AL49" s="12" t="e">
        <f t="shared" si="54"/>
        <v>#DIV/0!</v>
      </c>
      <c r="AM49" s="11" t="e">
        <f t="shared" si="55"/>
        <v>#DIV/0!</v>
      </c>
      <c r="AN49" s="47"/>
      <c r="AO49" s="33">
        <f t="shared" si="10"/>
        <v>0</v>
      </c>
      <c r="AP49" s="47"/>
      <c r="AQ49" s="12" t="e">
        <f t="shared" si="56"/>
        <v>#DIV/0!</v>
      </c>
      <c r="AR49" s="11" t="e">
        <f t="shared" si="57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58"/>
        <v>0</v>
      </c>
      <c r="BR49" s="11">
        <f t="shared" si="59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60"/>
        <v>6020.3</v>
      </c>
      <c r="DH49" s="42">
        <v>0</v>
      </c>
      <c r="DI49" s="33">
        <f t="shared" si="34"/>
        <v>0</v>
      </c>
      <c r="DJ49" s="47">
        <v>0</v>
      </c>
      <c r="DK49" s="47">
        <v>0</v>
      </c>
      <c r="DL49" s="33">
        <f t="shared" si="35"/>
        <v>0</v>
      </c>
      <c r="DM49" s="47"/>
      <c r="DN49" s="42">
        <v>0</v>
      </c>
      <c r="DO49" s="33">
        <f t="shared" si="36"/>
        <v>0</v>
      </c>
      <c r="DP49" s="47">
        <v>0</v>
      </c>
      <c r="DQ49" s="47">
        <v>0</v>
      </c>
      <c r="DR49" s="33">
        <f t="shared" si="37"/>
        <v>0</v>
      </c>
      <c r="DS49" s="47"/>
      <c r="DT49" s="42">
        <v>0</v>
      </c>
      <c r="DU49" s="33">
        <f t="shared" si="38"/>
        <v>0</v>
      </c>
      <c r="DV49" s="47">
        <v>0</v>
      </c>
      <c r="DW49" s="47">
        <v>300</v>
      </c>
      <c r="DX49" s="33">
        <f t="shared" si="39"/>
        <v>25</v>
      </c>
      <c r="DY49" s="47"/>
      <c r="DZ49" s="47"/>
      <c r="EA49" s="12">
        <f t="shared" si="61"/>
        <v>300</v>
      </c>
      <c r="ED49" s="14"/>
      <c r="EF49" s="14"/>
      <c r="EG49" s="14"/>
      <c r="EI49" s="14"/>
    </row>
    <row r="50" spans="1:139" s="15" customFormat="1" ht="20.25" customHeight="1">
      <c r="A50" s="21">
        <v>41</v>
      </c>
      <c r="B50" s="41" t="s">
        <v>96</v>
      </c>
      <c r="C50" s="38">
        <v>732.3</v>
      </c>
      <c r="D50" s="42">
        <v>0</v>
      </c>
      <c r="E50" s="25">
        <f t="shared" si="62"/>
        <v>5380.08</v>
      </c>
      <c r="F50" s="33">
        <f t="shared" si="40"/>
        <v>448.34</v>
      </c>
      <c r="G50" s="12" t="e">
        <f>#REF!+#REF!-DY50</f>
        <v>#REF!</v>
      </c>
      <c r="H50" s="12" t="e">
        <f t="shared" si="41"/>
        <v>#REF!</v>
      </c>
      <c r="I50" s="12" t="e">
        <f t="shared" si="42"/>
        <v>#REF!</v>
      </c>
      <c r="J50" s="12">
        <f t="shared" si="1"/>
        <v>855.90000000000009</v>
      </c>
      <c r="K50" s="33">
        <f t="shared" si="2"/>
        <v>71.325000000000003</v>
      </c>
      <c r="L50" s="12">
        <f t="shared" si="43"/>
        <v>0</v>
      </c>
      <c r="M50" s="12">
        <f t="shared" si="44"/>
        <v>0</v>
      </c>
      <c r="N50" s="12">
        <f t="shared" si="45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46"/>
        <v>0</v>
      </c>
      <c r="S50" s="11">
        <f t="shared" si="47"/>
        <v>0</v>
      </c>
      <c r="T50" s="47">
        <v>2.6</v>
      </c>
      <c r="U50" s="33">
        <f t="shared" si="6"/>
        <v>0.21666666666666667</v>
      </c>
      <c r="V50" s="47"/>
      <c r="W50" s="12">
        <f t="shared" si="48"/>
        <v>0</v>
      </c>
      <c r="X50" s="11">
        <f t="shared" si="49"/>
        <v>0</v>
      </c>
      <c r="Y50" s="47">
        <v>410</v>
      </c>
      <c r="Z50" s="33">
        <f t="shared" si="7"/>
        <v>34.166666666666664</v>
      </c>
      <c r="AA50" s="47"/>
      <c r="AB50" s="12">
        <f t="shared" si="50"/>
        <v>0</v>
      </c>
      <c r="AC50" s="11">
        <f t="shared" si="51"/>
        <v>0</v>
      </c>
      <c r="AD50" s="47">
        <v>183.3</v>
      </c>
      <c r="AE50" s="33">
        <f t="shared" si="8"/>
        <v>15.275</v>
      </c>
      <c r="AF50" s="47"/>
      <c r="AG50" s="12">
        <f t="shared" si="52"/>
        <v>0</v>
      </c>
      <c r="AH50" s="11">
        <f t="shared" si="53"/>
        <v>0</v>
      </c>
      <c r="AI50" s="47">
        <v>0</v>
      </c>
      <c r="AJ50" s="33">
        <f t="shared" si="9"/>
        <v>0</v>
      </c>
      <c r="AK50" s="47"/>
      <c r="AL50" s="12" t="e">
        <f t="shared" si="54"/>
        <v>#DIV/0!</v>
      </c>
      <c r="AM50" s="11" t="e">
        <f t="shared" si="55"/>
        <v>#DIV/0!</v>
      </c>
      <c r="AN50" s="47"/>
      <c r="AO50" s="33">
        <f t="shared" si="10"/>
        <v>0</v>
      </c>
      <c r="AP50" s="47"/>
      <c r="AQ50" s="12" t="e">
        <f t="shared" si="56"/>
        <v>#DIV/0!</v>
      </c>
      <c r="AR50" s="11" t="e">
        <f t="shared" si="57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58"/>
        <v>0</v>
      </c>
      <c r="BR50" s="11">
        <f t="shared" si="59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60"/>
        <v>5380.08</v>
      </c>
      <c r="DH50" s="42">
        <v>0</v>
      </c>
      <c r="DI50" s="33">
        <f t="shared" si="34"/>
        <v>0</v>
      </c>
      <c r="DJ50" s="47">
        <v>0</v>
      </c>
      <c r="DK50" s="47">
        <v>0</v>
      </c>
      <c r="DL50" s="33">
        <f t="shared" si="35"/>
        <v>0</v>
      </c>
      <c r="DM50" s="47"/>
      <c r="DN50" s="42">
        <v>0</v>
      </c>
      <c r="DO50" s="33">
        <f t="shared" si="36"/>
        <v>0</v>
      </c>
      <c r="DP50" s="47">
        <v>0</v>
      </c>
      <c r="DQ50" s="47">
        <v>0</v>
      </c>
      <c r="DR50" s="33">
        <f t="shared" si="37"/>
        <v>0</v>
      </c>
      <c r="DS50" s="47"/>
      <c r="DT50" s="42">
        <v>0</v>
      </c>
      <c r="DU50" s="33">
        <f t="shared" si="38"/>
        <v>0</v>
      </c>
      <c r="DV50" s="47">
        <v>0</v>
      </c>
      <c r="DW50" s="47">
        <v>270</v>
      </c>
      <c r="DX50" s="33">
        <f t="shared" si="39"/>
        <v>22.5</v>
      </c>
      <c r="DY50" s="47"/>
      <c r="DZ50" s="47"/>
      <c r="EA50" s="12">
        <f t="shared" si="61"/>
        <v>270</v>
      </c>
      <c r="ED50" s="14"/>
      <c r="EF50" s="14"/>
      <c r="EG50" s="14"/>
      <c r="EI50" s="14"/>
    </row>
    <row r="51" spans="1:139" s="15" customFormat="1" ht="20.25" customHeight="1">
      <c r="A51" s="21">
        <v>42</v>
      </c>
      <c r="B51" s="41" t="s">
        <v>97</v>
      </c>
      <c r="C51" s="38">
        <v>3584.5</v>
      </c>
      <c r="D51" s="42">
        <v>0</v>
      </c>
      <c r="E51" s="25">
        <f t="shared" si="62"/>
        <v>13205.599999999999</v>
      </c>
      <c r="F51" s="33">
        <f t="shared" si="40"/>
        <v>1100.4666666666665</v>
      </c>
      <c r="G51" s="12" t="e">
        <f>#REF!+#REF!-DY51</f>
        <v>#REF!</v>
      </c>
      <c r="H51" s="12" t="e">
        <f t="shared" si="41"/>
        <v>#REF!</v>
      </c>
      <c r="I51" s="12" t="e">
        <f t="shared" si="42"/>
        <v>#REF!</v>
      </c>
      <c r="J51" s="12">
        <f t="shared" si="1"/>
        <v>2574.3000000000002</v>
      </c>
      <c r="K51" s="33">
        <f t="shared" si="2"/>
        <v>214.52500000000001</v>
      </c>
      <c r="L51" s="12">
        <f t="shared" si="43"/>
        <v>0</v>
      </c>
      <c r="M51" s="12">
        <f t="shared" si="44"/>
        <v>0</v>
      </c>
      <c r="N51" s="12">
        <f t="shared" si="45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46"/>
        <v>0</v>
      </c>
      <c r="S51" s="11">
        <f t="shared" si="47"/>
        <v>0</v>
      </c>
      <c r="T51" s="47">
        <v>0</v>
      </c>
      <c r="U51" s="33">
        <f t="shared" si="6"/>
        <v>0</v>
      </c>
      <c r="V51" s="47"/>
      <c r="W51" s="12" t="e">
        <f t="shared" si="48"/>
        <v>#DIV/0!</v>
      </c>
      <c r="X51" s="11" t="e">
        <f t="shared" si="49"/>
        <v>#DIV/0!</v>
      </c>
      <c r="Y51" s="47">
        <v>915.6</v>
      </c>
      <c r="Z51" s="33">
        <f t="shared" si="7"/>
        <v>76.3</v>
      </c>
      <c r="AA51" s="47"/>
      <c r="AB51" s="12">
        <f t="shared" si="50"/>
        <v>0</v>
      </c>
      <c r="AC51" s="11">
        <f t="shared" si="51"/>
        <v>0</v>
      </c>
      <c r="AD51" s="47">
        <v>1618.7</v>
      </c>
      <c r="AE51" s="33">
        <f t="shared" si="8"/>
        <v>134.89166666666668</v>
      </c>
      <c r="AF51" s="47"/>
      <c r="AG51" s="12">
        <f t="shared" si="52"/>
        <v>0</v>
      </c>
      <c r="AH51" s="11">
        <f t="shared" si="53"/>
        <v>0</v>
      </c>
      <c r="AI51" s="47">
        <v>40</v>
      </c>
      <c r="AJ51" s="33">
        <f t="shared" si="9"/>
        <v>3.3333333333333335</v>
      </c>
      <c r="AK51" s="47"/>
      <c r="AL51" s="12">
        <f t="shared" si="54"/>
        <v>0</v>
      </c>
      <c r="AM51" s="11">
        <f t="shared" si="55"/>
        <v>0</v>
      </c>
      <c r="AN51" s="47"/>
      <c r="AO51" s="33">
        <f t="shared" si="10"/>
        <v>0</v>
      </c>
      <c r="AP51" s="47"/>
      <c r="AQ51" s="12" t="e">
        <f t="shared" si="56"/>
        <v>#DIV/0!</v>
      </c>
      <c r="AR51" s="11" t="e">
        <f t="shared" si="57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58"/>
        <v>#DIV/0!</v>
      </c>
      <c r="BR51" s="11" t="e">
        <f t="shared" si="59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60"/>
        <v>13205.599999999999</v>
      </c>
      <c r="DH51" s="42">
        <v>0</v>
      </c>
      <c r="DI51" s="33">
        <f t="shared" si="34"/>
        <v>0</v>
      </c>
      <c r="DJ51" s="47">
        <v>0</v>
      </c>
      <c r="DK51" s="47">
        <v>0</v>
      </c>
      <c r="DL51" s="33">
        <f t="shared" si="35"/>
        <v>0</v>
      </c>
      <c r="DM51" s="47"/>
      <c r="DN51" s="42">
        <v>0</v>
      </c>
      <c r="DO51" s="33">
        <f t="shared" si="36"/>
        <v>0</v>
      </c>
      <c r="DP51" s="47">
        <v>0</v>
      </c>
      <c r="DQ51" s="47">
        <v>0</v>
      </c>
      <c r="DR51" s="33">
        <f t="shared" si="37"/>
        <v>0</v>
      </c>
      <c r="DS51" s="47"/>
      <c r="DT51" s="42">
        <v>0</v>
      </c>
      <c r="DU51" s="33">
        <f t="shared" si="38"/>
        <v>0</v>
      </c>
      <c r="DV51" s="47">
        <v>0</v>
      </c>
      <c r="DW51" s="47">
        <v>700</v>
      </c>
      <c r="DX51" s="33">
        <f t="shared" si="39"/>
        <v>58.333333333333336</v>
      </c>
      <c r="DY51" s="47"/>
      <c r="DZ51" s="47"/>
      <c r="EA51" s="12">
        <f t="shared" si="61"/>
        <v>700</v>
      </c>
      <c r="ED51" s="14"/>
      <c r="EF51" s="14"/>
      <c r="EG51" s="14"/>
      <c r="EI51" s="14"/>
    </row>
    <row r="52" spans="1:139" s="15" customFormat="1" ht="20.25" customHeight="1">
      <c r="A52" s="21">
        <v>43</v>
      </c>
      <c r="B52" s="41" t="s">
        <v>98</v>
      </c>
      <c r="C52" s="38">
        <v>3422.4</v>
      </c>
      <c r="D52" s="42">
        <v>0</v>
      </c>
      <c r="E52" s="25">
        <f t="shared" si="62"/>
        <v>5242.4699999999993</v>
      </c>
      <c r="F52" s="33">
        <f t="shared" si="40"/>
        <v>436.87249999999995</v>
      </c>
      <c r="G52" s="12" t="e">
        <f>#REF!+#REF!-DY52</f>
        <v>#REF!</v>
      </c>
      <c r="H52" s="12" t="e">
        <f t="shared" si="41"/>
        <v>#REF!</v>
      </c>
      <c r="I52" s="12" t="e">
        <f t="shared" si="42"/>
        <v>#REF!</v>
      </c>
      <c r="J52" s="12">
        <f t="shared" si="1"/>
        <v>1216.5999999999999</v>
      </c>
      <c r="K52" s="33">
        <f t="shared" si="2"/>
        <v>101.38333333333333</v>
      </c>
      <c r="L52" s="12">
        <f t="shared" si="43"/>
        <v>0</v>
      </c>
      <c r="M52" s="12">
        <f t="shared" si="44"/>
        <v>0</v>
      </c>
      <c r="N52" s="12">
        <f t="shared" si="45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46"/>
        <v>0</v>
      </c>
      <c r="S52" s="11">
        <f t="shared" si="47"/>
        <v>0</v>
      </c>
      <c r="T52" s="47">
        <v>0</v>
      </c>
      <c r="U52" s="33">
        <f t="shared" si="6"/>
        <v>0</v>
      </c>
      <c r="V52" s="47"/>
      <c r="W52" s="12" t="e">
        <f t="shared" si="48"/>
        <v>#DIV/0!</v>
      </c>
      <c r="X52" s="11" t="e">
        <f t="shared" si="49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0"/>
        <v>0</v>
      </c>
      <c r="AC52" s="11">
        <f t="shared" si="51"/>
        <v>0</v>
      </c>
      <c r="AD52" s="47">
        <v>380.8</v>
      </c>
      <c r="AE52" s="33">
        <f t="shared" si="8"/>
        <v>31.733333333333334</v>
      </c>
      <c r="AF52" s="47"/>
      <c r="AG52" s="12">
        <f t="shared" si="52"/>
        <v>0</v>
      </c>
      <c r="AH52" s="11">
        <f t="shared" si="53"/>
        <v>0</v>
      </c>
      <c r="AI52" s="47">
        <v>0</v>
      </c>
      <c r="AJ52" s="33">
        <f t="shared" si="9"/>
        <v>0</v>
      </c>
      <c r="AK52" s="47"/>
      <c r="AL52" s="12" t="e">
        <f t="shared" si="54"/>
        <v>#DIV/0!</v>
      </c>
      <c r="AM52" s="11" t="e">
        <f t="shared" si="55"/>
        <v>#DIV/0!</v>
      </c>
      <c r="AN52" s="47"/>
      <c r="AO52" s="33">
        <f t="shared" si="10"/>
        <v>0</v>
      </c>
      <c r="AP52" s="47"/>
      <c r="AQ52" s="12" t="e">
        <f t="shared" si="56"/>
        <v>#DIV/0!</v>
      </c>
      <c r="AR52" s="11" t="e">
        <f t="shared" si="57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58"/>
        <v>0</v>
      </c>
      <c r="BR52" s="11">
        <f t="shared" si="59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60"/>
        <v>5242.4699999999993</v>
      </c>
      <c r="DH52" s="42">
        <v>0</v>
      </c>
      <c r="DI52" s="33">
        <f t="shared" si="34"/>
        <v>0</v>
      </c>
      <c r="DJ52" s="47">
        <v>0</v>
      </c>
      <c r="DK52" s="47">
        <v>0</v>
      </c>
      <c r="DL52" s="33">
        <f t="shared" si="35"/>
        <v>0</v>
      </c>
      <c r="DM52" s="47"/>
      <c r="DN52" s="42">
        <v>0</v>
      </c>
      <c r="DO52" s="33">
        <f t="shared" si="36"/>
        <v>0</v>
      </c>
      <c r="DP52" s="47">
        <v>0</v>
      </c>
      <c r="DQ52" s="47">
        <v>0</v>
      </c>
      <c r="DR52" s="33">
        <f t="shared" si="37"/>
        <v>0</v>
      </c>
      <c r="DS52" s="47"/>
      <c r="DT52" s="42">
        <v>0</v>
      </c>
      <c r="DU52" s="33">
        <f t="shared" si="38"/>
        <v>0</v>
      </c>
      <c r="DV52" s="47">
        <v>0</v>
      </c>
      <c r="DW52" s="47">
        <v>265</v>
      </c>
      <c r="DX52" s="33">
        <f t="shared" si="39"/>
        <v>22.083333333333332</v>
      </c>
      <c r="DY52" s="47"/>
      <c r="DZ52" s="47"/>
      <c r="EA52" s="12">
        <f t="shared" si="61"/>
        <v>265</v>
      </c>
      <c r="ED52" s="14"/>
      <c r="EF52" s="14"/>
      <c r="EG52" s="14"/>
      <c r="EI52" s="14"/>
    </row>
    <row r="53" spans="1:139" s="15" customFormat="1" ht="20.25" customHeight="1">
      <c r="A53" s="21">
        <v>44</v>
      </c>
      <c r="B53" s="41" t="s">
        <v>99</v>
      </c>
      <c r="C53" s="38">
        <v>1029.7</v>
      </c>
      <c r="D53" s="42">
        <v>827.9</v>
      </c>
      <c r="E53" s="25">
        <f t="shared" si="62"/>
        <v>18755.7</v>
      </c>
      <c r="F53" s="33">
        <f t="shared" si="40"/>
        <v>1562.9750000000001</v>
      </c>
      <c r="G53" s="12" t="e">
        <f>#REF!+#REF!-DY53</f>
        <v>#REF!</v>
      </c>
      <c r="H53" s="12" t="e">
        <f t="shared" si="41"/>
        <v>#REF!</v>
      </c>
      <c r="I53" s="12" t="e">
        <f t="shared" si="42"/>
        <v>#REF!</v>
      </c>
      <c r="J53" s="12">
        <f t="shared" si="1"/>
        <v>6443</v>
      </c>
      <c r="K53" s="33">
        <f t="shared" si="2"/>
        <v>536.91666666666663</v>
      </c>
      <c r="L53" s="12">
        <f t="shared" si="43"/>
        <v>0</v>
      </c>
      <c r="M53" s="12">
        <f t="shared" si="44"/>
        <v>0</v>
      </c>
      <c r="N53" s="12">
        <f t="shared" si="45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46"/>
        <v>0</v>
      </c>
      <c r="S53" s="11">
        <f t="shared" si="47"/>
        <v>0</v>
      </c>
      <c r="T53" s="47">
        <v>13.9</v>
      </c>
      <c r="U53" s="33">
        <f t="shared" si="6"/>
        <v>1.1583333333333334</v>
      </c>
      <c r="V53" s="47"/>
      <c r="W53" s="12">
        <f t="shared" si="48"/>
        <v>0</v>
      </c>
      <c r="X53" s="11">
        <f t="shared" si="49"/>
        <v>0</v>
      </c>
      <c r="Y53" s="47">
        <v>1008.2</v>
      </c>
      <c r="Z53" s="33">
        <f t="shared" si="7"/>
        <v>84.016666666666666</v>
      </c>
      <c r="AA53" s="47"/>
      <c r="AB53" s="12">
        <f t="shared" si="50"/>
        <v>0</v>
      </c>
      <c r="AC53" s="11">
        <f t="shared" si="51"/>
        <v>0</v>
      </c>
      <c r="AD53" s="47">
        <v>2438</v>
      </c>
      <c r="AE53" s="33">
        <f t="shared" si="8"/>
        <v>203.16666666666666</v>
      </c>
      <c r="AF53" s="47"/>
      <c r="AG53" s="12">
        <f t="shared" si="52"/>
        <v>0</v>
      </c>
      <c r="AH53" s="11">
        <f t="shared" si="53"/>
        <v>0</v>
      </c>
      <c r="AI53" s="47">
        <v>28</v>
      </c>
      <c r="AJ53" s="33">
        <f t="shared" si="9"/>
        <v>2.3333333333333335</v>
      </c>
      <c r="AK53" s="47"/>
      <c r="AL53" s="12">
        <f t="shared" si="54"/>
        <v>0</v>
      </c>
      <c r="AM53" s="11">
        <f t="shared" si="55"/>
        <v>0</v>
      </c>
      <c r="AN53" s="47"/>
      <c r="AO53" s="33">
        <f t="shared" si="10"/>
        <v>0</v>
      </c>
      <c r="AP53" s="47"/>
      <c r="AQ53" s="12" t="e">
        <f t="shared" si="56"/>
        <v>#DIV/0!</v>
      </c>
      <c r="AR53" s="11" t="e">
        <f t="shared" si="57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58"/>
        <v>#DIV/0!</v>
      </c>
      <c r="BR53" s="11" t="e">
        <f t="shared" si="59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60"/>
        <v>18755.7</v>
      </c>
      <c r="DH53" s="42">
        <v>0</v>
      </c>
      <c r="DI53" s="33">
        <f t="shared" si="34"/>
        <v>0</v>
      </c>
      <c r="DJ53" s="47">
        <v>0</v>
      </c>
      <c r="DK53" s="47">
        <v>0</v>
      </c>
      <c r="DL53" s="33">
        <f t="shared" si="35"/>
        <v>0</v>
      </c>
      <c r="DM53" s="47"/>
      <c r="DN53" s="42">
        <v>0</v>
      </c>
      <c r="DO53" s="33">
        <f t="shared" si="36"/>
        <v>0</v>
      </c>
      <c r="DP53" s="47">
        <v>0</v>
      </c>
      <c r="DQ53" s="47">
        <v>0</v>
      </c>
      <c r="DR53" s="33">
        <f t="shared" si="37"/>
        <v>0</v>
      </c>
      <c r="DS53" s="47"/>
      <c r="DT53" s="42">
        <v>0</v>
      </c>
      <c r="DU53" s="33">
        <f t="shared" si="38"/>
        <v>0</v>
      </c>
      <c r="DV53" s="47">
        <v>0</v>
      </c>
      <c r="DW53" s="47">
        <v>0</v>
      </c>
      <c r="DX53" s="33">
        <f t="shared" si="39"/>
        <v>0</v>
      </c>
      <c r="DY53" s="47"/>
      <c r="DZ53" s="47"/>
      <c r="EA53" s="12">
        <f t="shared" si="61"/>
        <v>0</v>
      </c>
      <c r="ED53" s="14"/>
      <c r="EF53" s="14"/>
      <c r="EG53" s="14"/>
      <c r="EI53" s="14"/>
    </row>
    <row r="54" spans="1:139" s="15" customFormat="1" ht="20.25" customHeight="1">
      <c r="A54" s="21">
        <v>45</v>
      </c>
      <c r="B54" s="41" t="s">
        <v>100</v>
      </c>
      <c r="C54" s="38">
        <v>1244.5999999999999</v>
      </c>
      <c r="D54" s="42">
        <v>0</v>
      </c>
      <c r="E54" s="25">
        <f t="shared" si="62"/>
        <v>19397.400000000001</v>
      </c>
      <c r="F54" s="33">
        <f t="shared" si="40"/>
        <v>1616.45</v>
      </c>
      <c r="G54" s="12" t="e">
        <f>#REF!+#REF!-DY54</f>
        <v>#REF!</v>
      </c>
      <c r="H54" s="12" t="e">
        <f t="shared" si="41"/>
        <v>#REF!</v>
      </c>
      <c r="I54" s="12" t="e">
        <f t="shared" si="42"/>
        <v>#REF!</v>
      </c>
      <c r="J54" s="12">
        <f t="shared" si="1"/>
        <v>4459</v>
      </c>
      <c r="K54" s="33">
        <f t="shared" si="2"/>
        <v>371.58333333333331</v>
      </c>
      <c r="L54" s="12">
        <f t="shared" si="43"/>
        <v>0</v>
      </c>
      <c r="M54" s="12">
        <f t="shared" si="44"/>
        <v>0</v>
      </c>
      <c r="N54" s="12">
        <f t="shared" si="45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46"/>
        <v>0</v>
      </c>
      <c r="S54" s="11">
        <f t="shared" si="47"/>
        <v>0</v>
      </c>
      <c r="T54" s="47">
        <v>7.4</v>
      </c>
      <c r="U54" s="33">
        <f t="shared" si="6"/>
        <v>0.6166666666666667</v>
      </c>
      <c r="V54" s="47"/>
      <c r="W54" s="12">
        <f t="shared" si="48"/>
        <v>0</v>
      </c>
      <c r="X54" s="11">
        <f t="shared" si="49"/>
        <v>0</v>
      </c>
      <c r="Y54" s="47">
        <v>1092</v>
      </c>
      <c r="Z54" s="33">
        <f t="shared" si="7"/>
        <v>91</v>
      </c>
      <c r="AA54" s="47"/>
      <c r="AB54" s="12">
        <f t="shared" si="50"/>
        <v>0</v>
      </c>
      <c r="AC54" s="11">
        <f t="shared" si="51"/>
        <v>0</v>
      </c>
      <c r="AD54" s="47">
        <v>2295.6</v>
      </c>
      <c r="AE54" s="33">
        <f t="shared" si="8"/>
        <v>191.29999999999998</v>
      </c>
      <c r="AF54" s="47"/>
      <c r="AG54" s="12">
        <f t="shared" si="52"/>
        <v>0</v>
      </c>
      <c r="AH54" s="11">
        <f t="shared" si="53"/>
        <v>0</v>
      </c>
      <c r="AI54" s="47">
        <v>64</v>
      </c>
      <c r="AJ54" s="33">
        <f t="shared" si="9"/>
        <v>5.333333333333333</v>
      </c>
      <c r="AK54" s="47"/>
      <c r="AL54" s="12">
        <f t="shared" si="54"/>
        <v>0</v>
      </c>
      <c r="AM54" s="11">
        <f t="shared" si="55"/>
        <v>0</v>
      </c>
      <c r="AN54" s="47"/>
      <c r="AO54" s="33">
        <f t="shared" si="10"/>
        <v>0</v>
      </c>
      <c r="AP54" s="47"/>
      <c r="AQ54" s="12" t="e">
        <f t="shared" si="56"/>
        <v>#DIV/0!</v>
      </c>
      <c r="AR54" s="11" t="e">
        <f t="shared" si="57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58"/>
        <v>0</v>
      </c>
      <c r="BR54" s="11">
        <f t="shared" si="59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60"/>
        <v>19397.400000000001</v>
      </c>
      <c r="DH54" s="42">
        <v>0</v>
      </c>
      <c r="DI54" s="33">
        <f t="shared" si="34"/>
        <v>0</v>
      </c>
      <c r="DJ54" s="47">
        <v>0</v>
      </c>
      <c r="DK54" s="47">
        <v>0</v>
      </c>
      <c r="DL54" s="33">
        <f t="shared" si="35"/>
        <v>0</v>
      </c>
      <c r="DM54" s="47"/>
      <c r="DN54" s="42">
        <v>0</v>
      </c>
      <c r="DO54" s="33">
        <f t="shared" si="36"/>
        <v>0</v>
      </c>
      <c r="DP54" s="47">
        <v>0</v>
      </c>
      <c r="DQ54" s="47">
        <v>0</v>
      </c>
      <c r="DR54" s="33">
        <f t="shared" si="37"/>
        <v>0</v>
      </c>
      <c r="DS54" s="47"/>
      <c r="DT54" s="42">
        <v>0</v>
      </c>
      <c r="DU54" s="33">
        <f t="shared" si="38"/>
        <v>0</v>
      </c>
      <c r="DV54" s="47">
        <v>0</v>
      </c>
      <c r="DW54" s="47">
        <v>1500</v>
      </c>
      <c r="DX54" s="33">
        <f t="shared" si="39"/>
        <v>125</v>
      </c>
      <c r="DY54" s="47"/>
      <c r="DZ54" s="47"/>
      <c r="EA54" s="12">
        <f t="shared" si="61"/>
        <v>1500</v>
      </c>
      <c r="ED54" s="14"/>
      <c r="EF54" s="14"/>
      <c r="EG54" s="14"/>
      <c r="EI54" s="14"/>
    </row>
    <row r="55" spans="1:139" s="15" customFormat="1" ht="20.25" customHeight="1">
      <c r="A55" s="21">
        <v>46</v>
      </c>
      <c r="B55" s="41" t="s">
        <v>101</v>
      </c>
      <c r="C55" s="38">
        <v>510</v>
      </c>
      <c r="D55" s="42">
        <v>0</v>
      </c>
      <c r="E55" s="25">
        <f t="shared" si="62"/>
        <v>4917.7</v>
      </c>
      <c r="F55" s="33">
        <f t="shared" si="40"/>
        <v>409.80833333333334</v>
      </c>
      <c r="G55" s="12" t="e">
        <f>#REF!+#REF!-DY55</f>
        <v>#REF!</v>
      </c>
      <c r="H55" s="12" t="e">
        <f t="shared" si="41"/>
        <v>#REF!</v>
      </c>
      <c r="I55" s="12" t="e">
        <f t="shared" si="42"/>
        <v>#REF!</v>
      </c>
      <c r="J55" s="12">
        <f t="shared" si="1"/>
        <v>1294.6999999999998</v>
      </c>
      <c r="K55" s="33">
        <f t="shared" si="2"/>
        <v>107.89166666666665</v>
      </c>
      <c r="L55" s="12">
        <f t="shared" si="43"/>
        <v>0</v>
      </c>
      <c r="M55" s="12">
        <f t="shared" si="44"/>
        <v>0</v>
      </c>
      <c r="N55" s="12">
        <f t="shared" si="45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46"/>
        <v>0</v>
      </c>
      <c r="S55" s="11">
        <f t="shared" si="47"/>
        <v>0</v>
      </c>
      <c r="T55" s="47">
        <v>0.4</v>
      </c>
      <c r="U55" s="33">
        <f t="shared" si="6"/>
        <v>3.3333333333333333E-2</v>
      </c>
      <c r="V55" s="47"/>
      <c r="W55" s="12">
        <f t="shared" si="48"/>
        <v>0</v>
      </c>
      <c r="X55" s="11">
        <f t="shared" si="49"/>
        <v>0</v>
      </c>
      <c r="Y55" s="47">
        <v>240</v>
      </c>
      <c r="Z55" s="33">
        <f t="shared" si="7"/>
        <v>20</v>
      </c>
      <c r="AA55" s="47"/>
      <c r="AB55" s="12">
        <f t="shared" si="50"/>
        <v>0</v>
      </c>
      <c r="AC55" s="11">
        <f t="shared" si="51"/>
        <v>0</v>
      </c>
      <c r="AD55" s="47">
        <v>724.3</v>
      </c>
      <c r="AE55" s="33">
        <f t="shared" si="8"/>
        <v>60.358333333333327</v>
      </c>
      <c r="AF55" s="47"/>
      <c r="AG55" s="12">
        <f t="shared" si="52"/>
        <v>0</v>
      </c>
      <c r="AH55" s="11">
        <f t="shared" si="53"/>
        <v>0</v>
      </c>
      <c r="AI55" s="47">
        <v>0</v>
      </c>
      <c r="AJ55" s="33">
        <f t="shared" si="9"/>
        <v>0</v>
      </c>
      <c r="AK55" s="47"/>
      <c r="AL55" s="12" t="e">
        <f t="shared" si="54"/>
        <v>#DIV/0!</v>
      </c>
      <c r="AM55" s="11" t="e">
        <f t="shared" si="55"/>
        <v>#DIV/0!</v>
      </c>
      <c r="AN55" s="47"/>
      <c r="AO55" s="33">
        <f t="shared" si="10"/>
        <v>0</v>
      </c>
      <c r="AP55" s="47"/>
      <c r="AQ55" s="12" t="e">
        <f t="shared" si="56"/>
        <v>#DIV/0!</v>
      </c>
      <c r="AR55" s="11" t="e">
        <f t="shared" si="57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58"/>
        <v>0</v>
      </c>
      <c r="BR55" s="11">
        <f t="shared" si="59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60"/>
        <v>4917.7</v>
      </c>
      <c r="DH55" s="42">
        <v>0</v>
      </c>
      <c r="DI55" s="33">
        <f t="shared" si="34"/>
        <v>0</v>
      </c>
      <c r="DJ55" s="47">
        <v>0</v>
      </c>
      <c r="DK55" s="47">
        <v>0</v>
      </c>
      <c r="DL55" s="33">
        <f t="shared" si="35"/>
        <v>0</v>
      </c>
      <c r="DM55" s="47"/>
      <c r="DN55" s="42">
        <v>0</v>
      </c>
      <c r="DO55" s="33">
        <f t="shared" si="36"/>
        <v>0</v>
      </c>
      <c r="DP55" s="47">
        <v>0</v>
      </c>
      <c r="DQ55" s="47">
        <v>0</v>
      </c>
      <c r="DR55" s="33">
        <f t="shared" si="37"/>
        <v>0</v>
      </c>
      <c r="DS55" s="47"/>
      <c r="DT55" s="42">
        <v>0</v>
      </c>
      <c r="DU55" s="33">
        <f t="shared" si="38"/>
        <v>0</v>
      </c>
      <c r="DV55" s="47">
        <v>0</v>
      </c>
      <c r="DW55" s="47">
        <v>250</v>
      </c>
      <c r="DX55" s="33">
        <f t="shared" si="39"/>
        <v>20.833333333333332</v>
      </c>
      <c r="DY55" s="47"/>
      <c r="DZ55" s="47"/>
      <c r="EA55" s="12">
        <f t="shared" si="61"/>
        <v>250</v>
      </c>
      <c r="ED55" s="14"/>
      <c r="EF55" s="14"/>
      <c r="EG55" s="14"/>
      <c r="EI55" s="14"/>
    </row>
    <row r="56" spans="1:139" s="15" customFormat="1" ht="20.25" customHeight="1">
      <c r="A56" s="21">
        <v>47</v>
      </c>
      <c r="B56" s="41" t="s">
        <v>102</v>
      </c>
      <c r="C56" s="38">
        <v>2295.9</v>
      </c>
      <c r="D56" s="42">
        <v>0</v>
      </c>
      <c r="E56" s="25">
        <f t="shared" si="62"/>
        <v>13515.1</v>
      </c>
      <c r="F56" s="33">
        <f t="shared" si="40"/>
        <v>1126.2583333333334</v>
      </c>
      <c r="G56" s="12" t="e">
        <f>#REF!+#REF!-DY56</f>
        <v>#REF!</v>
      </c>
      <c r="H56" s="12" t="e">
        <f t="shared" si="41"/>
        <v>#REF!</v>
      </c>
      <c r="I56" s="12" t="e">
        <f t="shared" si="42"/>
        <v>#REF!</v>
      </c>
      <c r="J56" s="12">
        <f t="shared" si="1"/>
        <v>2360</v>
      </c>
      <c r="K56" s="33">
        <f t="shared" si="2"/>
        <v>196.66666666666666</v>
      </c>
      <c r="L56" s="12">
        <f t="shared" si="43"/>
        <v>0</v>
      </c>
      <c r="M56" s="12">
        <f t="shared" si="44"/>
        <v>0</v>
      </c>
      <c r="N56" s="12">
        <f t="shared" si="45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46"/>
        <v>0</v>
      </c>
      <c r="S56" s="11">
        <f t="shared" si="47"/>
        <v>0</v>
      </c>
      <c r="T56" s="47">
        <v>4</v>
      </c>
      <c r="U56" s="33">
        <f t="shared" si="6"/>
        <v>0.33333333333333331</v>
      </c>
      <c r="V56" s="47"/>
      <c r="W56" s="12">
        <f t="shared" si="48"/>
        <v>0</v>
      </c>
      <c r="X56" s="11">
        <f t="shared" si="49"/>
        <v>0</v>
      </c>
      <c r="Y56" s="47">
        <v>644</v>
      </c>
      <c r="Z56" s="33">
        <f t="shared" si="7"/>
        <v>53.666666666666664</v>
      </c>
      <c r="AA56" s="47"/>
      <c r="AB56" s="12">
        <f t="shared" si="50"/>
        <v>0</v>
      </c>
      <c r="AC56" s="11">
        <f t="shared" si="51"/>
        <v>0</v>
      </c>
      <c r="AD56" s="47">
        <v>1232</v>
      </c>
      <c r="AE56" s="33">
        <f t="shared" si="8"/>
        <v>102.66666666666667</v>
      </c>
      <c r="AF56" s="47"/>
      <c r="AG56" s="12">
        <f t="shared" si="52"/>
        <v>0</v>
      </c>
      <c r="AH56" s="11">
        <f t="shared" si="53"/>
        <v>0</v>
      </c>
      <c r="AI56" s="47">
        <v>20</v>
      </c>
      <c r="AJ56" s="33">
        <f t="shared" si="9"/>
        <v>1.6666666666666667</v>
      </c>
      <c r="AK56" s="47"/>
      <c r="AL56" s="12">
        <f t="shared" si="54"/>
        <v>0</v>
      </c>
      <c r="AM56" s="11">
        <f t="shared" si="55"/>
        <v>0</v>
      </c>
      <c r="AN56" s="47"/>
      <c r="AO56" s="33">
        <f t="shared" si="10"/>
        <v>0</v>
      </c>
      <c r="AP56" s="47"/>
      <c r="AQ56" s="12" t="e">
        <f t="shared" si="56"/>
        <v>#DIV/0!</v>
      </c>
      <c r="AR56" s="11" t="e">
        <f t="shared" si="57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58"/>
        <v>0</v>
      </c>
      <c r="BR56" s="11">
        <f t="shared" si="59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60"/>
        <v>13515.1</v>
      </c>
      <c r="DH56" s="42">
        <v>0</v>
      </c>
      <c r="DI56" s="33">
        <f t="shared" si="34"/>
        <v>0</v>
      </c>
      <c r="DJ56" s="47">
        <v>0</v>
      </c>
      <c r="DK56" s="47">
        <v>0</v>
      </c>
      <c r="DL56" s="33">
        <f t="shared" si="35"/>
        <v>0</v>
      </c>
      <c r="DM56" s="47"/>
      <c r="DN56" s="42">
        <v>0</v>
      </c>
      <c r="DO56" s="33">
        <f t="shared" si="36"/>
        <v>0</v>
      </c>
      <c r="DP56" s="47">
        <v>0</v>
      </c>
      <c r="DQ56" s="47">
        <v>0</v>
      </c>
      <c r="DR56" s="33">
        <f t="shared" si="37"/>
        <v>0</v>
      </c>
      <c r="DS56" s="47"/>
      <c r="DT56" s="42">
        <v>0</v>
      </c>
      <c r="DU56" s="33">
        <f t="shared" si="38"/>
        <v>0</v>
      </c>
      <c r="DV56" s="47">
        <v>0</v>
      </c>
      <c r="DW56" s="47">
        <v>1903</v>
      </c>
      <c r="DX56" s="33">
        <f t="shared" si="39"/>
        <v>158.58333333333334</v>
      </c>
      <c r="DY56" s="47"/>
      <c r="DZ56" s="47"/>
      <c r="EA56" s="12">
        <f t="shared" si="61"/>
        <v>1903</v>
      </c>
      <c r="ED56" s="14"/>
      <c r="EF56" s="14"/>
      <c r="EG56" s="14"/>
      <c r="EI56" s="14"/>
    </row>
    <row r="57" spans="1:139" s="15" customFormat="1" ht="20.25" customHeight="1">
      <c r="A57" s="21">
        <v>48</v>
      </c>
      <c r="B57" s="41" t="s">
        <v>103</v>
      </c>
      <c r="C57" s="38">
        <v>1807.5</v>
      </c>
      <c r="D57" s="42">
        <v>0</v>
      </c>
      <c r="E57" s="25">
        <f t="shared" si="62"/>
        <v>17382.2</v>
      </c>
      <c r="F57" s="33">
        <f t="shared" si="40"/>
        <v>1448.5166666666667</v>
      </c>
      <c r="G57" s="12" t="e">
        <f>#REF!+#REF!-DY57</f>
        <v>#REF!</v>
      </c>
      <c r="H57" s="12" t="e">
        <f t="shared" si="41"/>
        <v>#REF!</v>
      </c>
      <c r="I57" s="12" t="e">
        <f t="shared" si="42"/>
        <v>#REF!</v>
      </c>
      <c r="J57" s="12">
        <f t="shared" si="1"/>
        <v>4392.5</v>
      </c>
      <c r="K57" s="33">
        <f t="shared" si="2"/>
        <v>366.04166666666669</v>
      </c>
      <c r="L57" s="12">
        <f t="shared" si="43"/>
        <v>0</v>
      </c>
      <c r="M57" s="12">
        <f t="shared" si="44"/>
        <v>0</v>
      </c>
      <c r="N57" s="12">
        <f t="shared" si="45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46"/>
        <v>0</v>
      </c>
      <c r="S57" s="11">
        <f t="shared" si="47"/>
        <v>0</v>
      </c>
      <c r="T57" s="47">
        <v>20</v>
      </c>
      <c r="U57" s="33">
        <f t="shared" si="6"/>
        <v>1.6666666666666667</v>
      </c>
      <c r="V57" s="47"/>
      <c r="W57" s="12">
        <f t="shared" si="48"/>
        <v>0</v>
      </c>
      <c r="X57" s="11">
        <f t="shared" si="49"/>
        <v>0</v>
      </c>
      <c r="Y57" s="47">
        <v>2037.5</v>
      </c>
      <c r="Z57" s="33">
        <f t="shared" si="7"/>
        <v>169.79166666666666</v>
      </c>
      <c r="AA57" s="47"/>
      <c r="AB57" s="12">
        <f t="shared" si="50"/>
        <v>0</v>
      </c>
      <c r="AC57" s="11">
        <f t="shared" si="51"/>
        <v>0</v>
      </c>
      <c r="AD57" s="47">
        <v>1947</v>
      </c>
      <c r="AE57" s="33">
        <f t="shared" si="8"/>
        <v>162.25</v>
      </c>
      <c r="AF57" s="47"/>
      <c r="AG57" s="12">
        <f t="shared" si="52"/>
        <v>0</v>
      </c>
      <c r="AH57" s="11">
        <f t="shared" si="53"/>
        <v>0</v>
      </c>
      <c r="AI57" s="47">
        <v>112</v>
      </c>
      <c r="AJ57" s="33">
        <f t="shared" si="9"/>
        <v>9.3333333333333339</v>
      </c>
      <c r="AK57" s="47"/>
      <c r="AL57" s="12">
        <f t="shared" si="54"/>
        <v>0</v>
      </c>
      <c r="AM57" s="11">
        <f t="shared" si="55"/>
        <v>0</v>
      </c>
      <c r="AN57" s="47"/>
      <c r="AO57" s="33">
        <f t="shared" si="10"/>
        <v>0</v>
      </c>
      <c r="AP57" s="47"/>
      <c r="AQ57" s="12" t="e">
        <f t="shared" si="56"/>
        <v>#DIV/0!</v>
      </c>
      <c r="AR57" s="11" t="e">
        <f t="shared" si="57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58"/>
        <v>0</v>
      </c>
      <c r="BR57" s="11">
        <f t="shared" si="59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60"/>
        <v>17382.2</v>
      </c>
      <c r="DH57" s="42">
        <v>0</v>
      </c>
      <c r="DI57" s="33">
        <f t="shared" si="34"/>
        <v>0</v>
      </c>
      <c r="DJ57" s="47">
        <v>0</v>
      </c>
      <c r="DK57" s="47">
        <v>0</v>
      </c>
      <c r="DL57" s="33">
        <f t="shared" si="35"/>
        <v>0</v>
      </c>
      <c r="DM57" s="47"/>
      <c r="DN57" s="42">
        <v>0</v>
      </c>
      <c r="DO57" s="33">
        <f t="shared" si="36"/>
        <v>0</v>
      </c>
      <c r="DP57" s="47">
        <v>0</v>
      </c>
      <c r="DQ57" s="47">
        <v>0</v>
      </c>
      <c r="DR57" s="33">
        <f t="shared" si="37"/>
        <v>0</v>
      </c>
      <c r="DS57" s="47"/>
      <c r="DT57" s="42">
        <v>0</v>
      </c>
      <c r="DU57" s="33">
        <f t="shared" si="38"/>
        <v>0</v>
      </c>
      <c r="DV57" s="47">
        <v>0</v>
      </c>
      <c r="DW57" s="47">
        <v>1750</v>
      </c>
      <c r="DX57" s="33">
        <f t="shared" si="39"/>
        <v>145.83333333333334</v>
      </c>
      <c r="DY57" s="47"/>
      <c r="DZ57" s="47"/>
      <c r="EA57" s="12">
        <f t="shared" si="61"/>
        <v>1750</v>
      </c>
      <c r="ED57" s="14"/>
      <c r="EF57" s="14"/>
      <c r="EG57" s="14"/>
      <c r="EI57" s="14"/>
    </row>
    <row r="58" spans="1:139" s="15" customFormat="1" ht="20.25" customHeight="1">
      <c r="A58" s="21">
        <v>49</v>
      </c>
      <c r="B58" s="43" t="s">
        <v>104</v>
      </c>
      <c r="C58" s="38">
        <v>5620.8</v>
      </c>
      <c r="D58" s="42">
        <v>0</v>
      </c>
      <c r="E58" s="25">
        <f t="shared" si="62"/>
        <v>14790.77</v>
      </c>
      <c r="F58" s="33">
        <f t="shared" si="40"/>
        <v>1232.5641666666668</v>
      </c>
      <c r="G58" s="12" t="e">
        <f>#REF!+#REF!-DY58</f>
        <v>#REF!</v>
      </c>
      <c r="H58" s="12" t="e">
        <f t="shared" si="41"/>
        <v>#REF!</v>
      </c>
      <c r="I58" s="12" t="e">
        <f t="shared" si="42"/>
        <v>#REF!</v>
      </c>
      <c r="J58" s="12">
        <f t="shared" si="1"/>
        <v>3222.9</v>
      </c>
      <c r="K58" s="33">
        <f t="shared" si="2"/>
        <v>268.57499999999999</v>
      </c>
      <c r="L58" s="12">
        <f t="shared" si="43"/>
        <v>0</v>
      </c>
      <c r="M58" s="12">
        <f t="shared" si="44"/>
        <v>0</v>
      </c>
      <c r="N58" s="12">
        <f t="shared" si="45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46"/>
        <v>0</v>
      </c>
      <c r="S58" s="11">
        <f t="shared" si="47"/>
        <v>0</v>
      </c>
      <c r="T58" s="47">
        <v>25.9</v>
      </c>
      <c r="U58" s="33">
        <f t="shared" si="6"/>
        <v>2.1583333333333332</v>
      </c>
      <c r="V58" s="47"/>
      <c r="W58" s="12">
        <f t="shared" si="48"/>
        <v>0</v>
      </c>
      <c r="X58" s="11">
        <f t="shared" si="49"/>
        <v>0</v>
      </c>
      <c r="Y58" s="47">
        <v>868</v>
      </c>
      <c r="Z58" s="33">
        <f t="shared" si="7"/>
        <v>72.333333333333329</v>
      </c>
      <c r="AA58" s="47"/>
      <c r="AB58" s="12">
        <f t="shared" si="50"/>
        <v>0</v>
      </c>
      <c r="AC58" s="11">
        <f t="shared" si="51"/>
        <v>0</v>
      </c>
      <c r="AD58" s="47">
        <v>1279</v>
      </c>
      <c r="AE58" s="33">
        <f t="shared" si="8"/>
        <v>106.58333333333333</v>
      </c>
      <c r="AF58" s="47"/>
      <c r="AG58" s="12">
        <f t="shared" si="52"/>
        <v>0</v>
      </c>
      <c r="AH58" s="11">
        <f t="shared" si="53"/>
        <v>0</v>
      </c>
      <c r="AI58" s="47">
        <v>0</v>
      </c>
      <c r="AJ58" s="33">
        <f t="shared" si="9"/>
        <v>0</v>
      </c>
      <c r="AK58" s="47"/>
      <c r="AL58" s="12" t="e">
        <f t="shared" si="54"/>
        <v>#DIV/0!</v>
      </c>
      <c r="AM58" s="11" t="e">
        <f t="shared" si="55"/>
        <v>#DIV/0!</v>
      </c>
      <c r="AN58" s="47"/>
      <c r="AO58" s="33">
        <f t="shared" si="10"/>
        <v>0</v>
      </c>
      <c r="AP58" s="47"/>
      <c r="AQ58" s="12" t="e">
        <f t="shared" si="56"/>
        <v>#DIV/0!</v>
      </c>
      <c r="AR58" s="11" t="e">
        <f t="shared" si="57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58"/>
        <v>0</v>
      </c>
      <c r="BR58" s="11">
        <f t="shared" si="59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60"/>
        <v>14790.77</v>
      </c>
      <c r="DH58" s="42">
        <v>0</v>
      </c>
      <c r="DI58" s="33">
        <f t="shared" si="34"/>
        <v>0</v>
      </c>
      <c r="DJ58" s="47">
        <v>0</v>
      </c>
      <c r="DK58" s="47">
        <v>0</v>
      </c>
      <c r="DL58" s="33">
        <f t="shared" si="35"/>
        <v>0</v>
      </c>
      <c r="DM58" s="47"/>
      <c r="DN58" s="42">
        <v>0</v>
      </c>
      <c r="DO58" s="33">
        <f t="shared" si="36"/>
        <v>0</v>
      </c>
      <c r="DP58" s="47">
        <v>0</v>
      </c>
      <c r="DQ58" s="47">
        <v>0</v>
      </c>
      <c r="DR58" s="33">
        <f t="shared" si="37"/>
        <v>0</v>
      </c>
      <c r="DS58" s="47"/>
      <c r="DT58" s="42">
        <v>0</v>
      </c>
      <c r="DU58" s="33">
        <f t="shared" si="38"/>
        <v>0</v>
      </c>
      <c r="DV58" s="47">
        <v>0</v>
      </c>
      <c r="DW58" s="47">
        <v>800</v>
      </c>
      <c r="DX58" s="33">
        <f t="shared" si="39"/>
        <v>66.666666666666671</v>
      </c>
      <c r="DY58" s="47"/>
      <c r="DZ58" s="47"/>
      <c r="EA58" s="12">
        <f t="shared" si="61"/>
        <v>800</v>
      </c>
      <c r="ED58" s="14"/>
      <c r="EF58" s="14"/>
      <c r="EG58" s="14"/>
      <c r="EI58" s="14"/>
    </row>
    <row r="59" spans="1:139" s="15" customFormat="1" ht="20.25" customHeight="1">
      <c r="A59" s="21">
        <v>50</v>
      </c>
      <c r="B59" s="43" t="s">
        <v>105</v>
      </c>
      <c r="C59" s="42">
        <v>41000</v>
      </c>
      <c r="D59" s="42">
        <v>99</v>
      </c>
      <c r="E59" s="25">
        <f t="shared" si="62"/>
        <v>217886</v>
      </c>
      <c r="F59" s="33">
        <f t="shared" si="40"/>
        <v>18157.166666666668</v>
      </c>
      <c r="G59" s="12" t="e">
        <f>#REF!+#REF!-DY59</f>
        <v>#REF!</v>
      </c>
      <c r="H59" s="12" t="e">
        <f t="shared" si="41"/>
        <v>#REF!</v>
      </c>
      <c r="I59" s="12" t="e">
        <f t="shared" si="42"/>
        <v>#REF!</v>
      </c>
      <c r="J59" s="12">
        <f t="shared" si="1"/>
        <v>69684.399999999994</v>
      </c>
      <c r="K59" s="33">
        <f t="shared" si="2"/>
        <v>5807.0333333333328</v>
      </c>
      <c r="L59" s="12">
        <f t="shared" si="43"/>
        <v>0</v>
      </c>
      <c r="M59" s="12">
        <f t="shared" si="44"/>
        <v>0</v>
      </c>
      <c r="N59" s="12">
        <f t="shared" si="45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46"/>
        <v>0</v>
      </c>
      <c r="S59" s="11">
        <f t="shared" si="47"/>
        <v>0</v>
      </c>
      <c r="T59" s="47">
        <v>3500</v>
      </c>
      <c r="U59" s="33">
        <f t="shared" si="6"/>
        <v>291.66666666666669</v>
      </c>
      <c r="V59" s="47"/>
      <c r="W59" s="12">
        <f t="shared" si="48"/>
        <v>0</v>
      </c>
      <c r="X59" s="11">
        <f t="shared" si="49"/>
        <v>0</v>
      </c>
      <c r="Y59" s="47">
        <v>5800</v>
      </c>
      <c r="Z59" s="33">
        <f t="shared" si="7"/>
        <v>483.33333333333331</v>
      </c>
      <c r="AA59" s="47"/>
      <c r="AB59" s="12">
        <f t="shared" si="50"/>
        <v>0</v>
      </c>
      <c r="AC59" s="11">
        <f t="shared" si="51"/>
        <v>0</v>
      </c>
      <c r="AD59" s="47">
        <v>19500</v>
      </c>
      <c r="AE59" s="33">
        <f t="shared" si="8"/>
        <v>1625</v>
      </c>
      <c r="AF59" s="47"/>
      <c r="AG59" s="12">
        <f t="shared" si="52"/>
        <v>0</v>
      </c>
      <c r="AH59" s="11">
        <f t="shared" si="53"/>
        <v>0</v>
      </c>
      <c r="AI59" s="47">
        <v>4270</v>
      </c>
      <c r="AJ59" s="33">
        <f t="shared" si="9"/>
        <v>355.83333333333331</v>
      </c>
      <c r="AK59" s="47"/>
      <c r="AL59" s="12">
        <f t="shared" si="54"/>
        <v>0</v>
      </c>
      <c r="AM59" s="11">
        <f t="shared" si="55"/>
        <v>0</v>
      </c>
      <c r="AN59" s="47">
        <v>5000</v>
      </c>
      <c r="AO59" s="33">
        <f t="shared" si="10"/>
        <v>416.66666666666669</v>
      </c>
      <c r="AP59" s="47"/>
      <c r="AQ59" s="12">
        <f t="shared" si="56"/>
        <v>0</v>
      </c>
      <c r="AR59" s="11">
        <f t="shared" si="57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58"/>
        <v>0</v>
      </c>
      <c r="BR59" s="11">
        <f t="shared" si="59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v>185207</v>
      </c>
      <c r="DH59" s="42">
        <v>0</v>
      </c>
      <c r="DI59" s="33">
        <f t="shared" si="34"/>
        <v>0</v>
      </c>
      <c r="DJ59" s="47">
        <v>0</v>
      </c>
      <c r="DK59" s="47">
        <v>0</v>
      </c>
      <c r="DL59" s="33">
        <f t="shared" si="35"/>
        <v>0</v>
      </c>
      <c r="DM59" s="47"/>
      <c r="DN59" s="42">
        <v>0</v>
      </c>
      <c r="DO59" s="33">
        <f t="shared" si="36"/>
        <v>0</v>
      </c>
      <c r="DP59" s="47">
        <v>0</v>
      </c>
      <c r="DQ59" s="47">
        <v>0</v>
      </c>
      <c r="DR59" s="33">
        <f t="shared" si="37"/>
        <v>0</v>
      </c>
      <c r="DS59" s="47"/>
      <c r="DT59" s="42">
        <v>0</v>
      </c>
      <c r="DU59" s="33">
        <f t="shared" si="38"/>
        <v>0</v>
      </c>
      <c r="DV59" s="47">
        <v>0</v>
      </c>
      <c r="DW59" s="47">
        <v>8420</v>
      </c>
      <c r="DX59" s="33">
        <f t="shared" si="39"/>
        <v>701.66666666666663</v>
      </c>
      <c r="DY59" s="47"/>
      <c r="DZ59" s="47"/>
      <c r="EA59" s="12">
        <v>41099</v>
      </c>
      <c r="ED59" s="14"/>
      <c r="EF59" s="14"/>
      <c r="EG59" s="14"/>
      <c r="EI59" s="14"/>
    </row>
    <row r="60" spans="1:139" s="15" customFormat="1" ht="20.25" customHeight="1">
      <c r="A60" s="21">
        <v>51</v>
      </c>
      <c r="B60" s="43" t="s">
        <v>106</v>
      </c>
      <c r="C60" s="42">
        <v>1202.7</v>
      </c>
      <c r="D60" s="42">
        <v>0</v>
      </c>
      <c r="E60" s="25">
        <f t="shared" si="62"/>
        <v>7123.1</v>
      </c>
      <c r="F60" s="33">
        <f t="shared" si="40"/>
        <v>593.5916666666667</v>
      </c>
      <c r="G60" s="12" t="e">
        <f>#REF!+#REF!-DY60</f>
        <v>#REF!</v>
      </c>
      <c r="H60" s="12" t="e">
        <f t="shared" si="41"/>
        <v>#REF!</v>
      </c>
      <c r="I60" s="12" t="e">
        <f t="shared" si="42"/>
        <v>#REF!</v>
      </c>
      <c r="J60" s="12">
        <f t="shared" si="1"/>
        <v>3071.4</v>
      </c>
      <c r="K60" s="33">
        <f t="shared" si="2"/>
        <v>255.95000000000002</v>
      </c>
      <c r="L60" s="12">
        <f t="shared" si="43"/>
        <v>0</v>
      </c>
      <c r="M60" s="12">
        <f t="shared" si="44"/>
        <v>0</v>
      </c>
      <c r="N60" s="12">
        <f t="shared" si="45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46"/>
        <v>0</v>
      </c>
      <c r="S60" s="11">
        <f t="shared" si="47"/>
        <v>0</v>
      </c>
      <c r="T60" s="47">
        <v>5</v>
      </c>
      <c r="U60" s="33">
        <f t="shared" si="6"/>
        <v>0.41666666666666669</v>
      </c>
      <c r="V60" s="47"/>
      <c r="W60" s="12">
        <f t="shared" si="48"/>
        <v>0</v>
      </c>
      <c r="X60" s="11">
        <f t="shared" si="49"/>
        <v>0</v>
      </c>
      <c r="Y60" s="47">
        <v>898.5</v>
      </c>
      <c r="Z60" s="33">
        <f t="shared" si="7"/>
        <v>74.875</v>
      </c>
      <c r="AA60" s="47"/>
      <c r="AB60" s="12">
        <f t="shared" si="50"/>
        <v>0</v>
      </c>
      <c r="AC60" s="11">
        <f t="shared" si="51"/>
        <v>0</v>
      </c>
      <c r="AD60" s="47">
        <v>157.9</v>
      </c>
      <c r="AE60" s="33">
        <f t="shared" si="8"/>
        <v>13.158333333333333</v>
      </c>
      <c r="AF60" s="47"/>
      <c r="AG60" s="12">
        <f t="shared" si="52"/>
        <v>0</v>
      </c>
      <c r="AH60" s="11">
        <f t="shared" si="53"/>
        <v>0</v>
      </c>
      <c r="AI60" s="47">
        <v>0</v>
      </c>
      <c r="AJ60" s="33">
        <f t="shared" si="9"/>
        <v>0</v>
      </c>
      <c r="AK60" s="47"/>
      <c r="AL60" s="12" t="e">
        <f t="shared" si="54"/>
        <v>#DIV/0!</v>
      </c>
      <c r="AM60" s="11" t="e">
        <f t="shared" si="55"/>
        <v>#DIV/0!</v>
      </c>
      <c r="AN60" s="47"/>
      <c r="AO60" s="33">
        <f t="shared" si="10"/>
        <v>0</v>
      </c>
      <c r="AP60" s="47"/>
      <c r="AQ60" s="12" t="e">
        <f t="shared" si="56"/>
        <v>#DIV/0!</v>
      </c>
      <c r="AR60" s="11" t="e">
        <f t="shared" si="57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58"/>
        <v>0</v>
      </c>
      <c r="BR60" s="11">
        <f t="shared" si="59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60"/>
        <v>7123.1</v>
      </c>
      <c r="DH60" s="42">
        <v>0</v>
      </c>
      <c r="DI60" s="33">
        <f t="shared" si="34"/>
        <v>0</v>
      </c>
      <c r="DJ60" s="47">
        <v>0</v>
      </c>
      <c r="DK60" s="47">
        <v>0</v>
      </c>
      <c r="DL60" s="33">
        <f t="shared" si="35"/>
        <v>0</v>
      </c>
      <c r="DM60" s="47"/>
      <c r="DN60" s="42">
        <v>0</v>
      </c>
      <c r="DO60" s="33">
        <f t="shared" si="36"/>
        <v>0</v>
      </c>
      <c r="DP60" s="47">
        <v>0</v>
      </c>
      <c r="DQ60" s="47">
        <v>0</v>
      </c>
      <c r="DR60" s="33">
        <f t="shared" si="37"/>
        <v>0</v>
      </c>
      <c r="DS60" s="47"/>
      <c r="DT60" s="42">
        <v>0</v>
      </c>
      <c r="DU60" s="33">
        <f t="shared" si="38"/>
        <v>0</v>
      </c>
      <c r="DV60" s="47">
        <v>0</v>
      </c>
      <c r="DW60" s="47">
        <v>500</v>
      </c>
      <c r="DX60" s="33">
        <f t="shared" si="39"/>
        <v>41.666666666666664</v>
      </c>
      <c r="DY60" s="47"/>
      <c r="DZ60" s="47"/>
      <c r="EA60" s="12">
        <f t="shared" si="61"/>
        <v>500</v>
      </c>
      <c r="ED60" s="14"/>
      <c r="EF60" s="14"/>
      <c r="EG60" s="14"/>
      <c r="EI60" s="14"/>
    </row>
    <row r="61" spans="1:139" s="15" customFormat="1" ht="20.25" customHeight="1">
      <c r="A61" s="21">
        <v>52</v>
      </c>
      <c r="B61" s="43" t="s">
        <v>107</v>
      </c>
      <c r="C61" s="38">
        <v>5495.9</v>
      </c>
      <c r="D61" s="42">
        <v>0</v>
      </c>
      <c r="E61" s="25">
        <f t="shared" si="62"/>
        <v>24101.599999999999</v>
      </c>
      <c r="F61" s="33">
        <f t="shared" si="40"/>
        <v>2008.4666666666665</v>
      </c>
      <c r="G61" s="12" t="e">
        <f>#REF!+#REF!-DY61</f>
        <v>#REF!</v>
      </c>
      <c r="H61" s="12" t="e">
        <f t="shared" si="41"/>
        <v>#REF!</v>
      </c>
      <c r="I61" s="12" t="e">
        <f t="shared" si="42"/>
        <v>#REF!</v>
      </c>
      <c r="J61" s="12">
        <f t="shared" si="1"/>
        <v>4332.6000000000004</v>
      </c>
      <c r="K61" s="33">
        <f t="shared" si="2"/>
        <v>361.05</v>
      </c>
      <c r="L61" s="12">
        <f t="shared" si="43"/>
        <v>0</v>
      </c>
      <c r="M61" s="12">
        <f t="shared" si="44"/>
        <v>0</v>
      </c>
      <c r="N61" s="12">
        <f t="shared" si="45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46"/>
        <v>0</v>
      </c>
      <c r="S61" s="11">
        <f t="shared" si="47"/>
        <v>0</v>
      </c>
      <c r="T61" s="47">
        <v>2.6</v>
      </c>
      <c r="U61" s="33">
        <f t="shared" si="6"/>
        <v>0.21666666666666667</v>
      </c>
      <c r="V61" s="47"/>
      <c r="W61" s="12">
        <f t="shared" si="48"/>
        <v>0</v>
      </c>
      <c r="X61" s="11">
        <f t="shared" si="49"/>
        <v>0</v>
      </c>
      <c r="Y61" s="47">
        <v>1150</v>
      </c>
      <c r="Z61" s="33">
        <f t="shared" si="7"/>
        <v>95.833333333333329</v>
      </c>
      <c r="AA61" s="47"/>
      <c r="AB61" s="12">
        <f t="shared" si="50"/>
        <v>0</v>
      </c>
      <c r="AC61" s="11">
        <f t="shared" si="51"/>
        <v>0</v>
      </c>
      <c r="AD61" s="47">
        <v>1800</v>
      </c>
      <c r="AE61" s="33">
        <f t="shared" si="8"/>
        <v>150</v>
      </c>
      <c r="AF61" s="47"/>
      <c r="AG61" s="12">
        <f t="shared" si="52"/>
        <v>0</v>
      </c>
      <c r="AH61" s="11">
        <f t="shared" si="53"/>
        <v>0</v>
      </c>
      <c r="AI61" s="47">
        <v>30</v>
      </c>
      <c r="AJ61" s="33">
        <f t="shared" si="9"/>
        <v>2.5</v>
      </c>
      <c r="AK61" s="47"/>
      <c r="AL61" s="12">
        <f t="shared" si="54"/>
        <v>0</v>
      </c>
      <c r="AM61" s="11">
        <f t="shared" si="55"/>
        <v>0</v>
      </c>
      <c r="AN61" s="47"/>
      <c r="AO61" s="33">
        <f t="shared" si="10"/>
        <v>0</v>
      </c>
      <c r="AP61" s="47"/>
      <c r="AQ61" s="12" t="e">
        <f t="shared" si="56"/>
        <v>#DIV/0!</v>
      </c>
      <c r="AR61" s="11" t="e">
        <f t="shared" si="57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58"/>
        <v>0</v>
      </c>
      <c r="BR61" s="11">
        <f t="shared" si="59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60"/>
        <v>24101.599999999999</v>
      </c>
      <c r="DH61" s="42">
        <v>0</v>
      </c>
      <c r="DI61" s="33">
        <f t="shared" si="34"/>
        <v>0</v>
      </c>
      <c r="DJ61" s="47">
        <v>0</v>
      </c>
      <c r="DK61" s="47">
        <v>0</v>
      </c>
      <c r="DL61" s="33">
        <f t="shared" si="35"/>
        <v>0</v>
      </c>
      <c r="DM61" s="47"/>
      <c r="DN61" s="42">
        <v>0</v>
      </c>
      <c r="DO61" s="33">
        <f t="shared" si="36"/>
        <v>0</v>
      </c>
      <c r="DP61" s="47">
        <v>0</v>
      </c>
      <c r="DQ61" s="47">
        <v>0</v>
      </c>
      <c r="DR61" s="33">
        <f t="shared" si="37"/>
        <v>0</v>
      </c>
      <c r="DS61" s="47"/>
      <c r="DT61" s="42">
        <v>0</v>
      </c>
      <c r="DU61" s="33">
        <f t="shared" si="38"/>
        <v>0</v>
      </c>
      <c r="DV61" s="47">
        <v>0</v>
      </c>
      <c r="DW61" s="47">
        <v>1500</v>
      </c>
      <c r="DX61" s="33">
        <f t="shared" si="39"/>
        <v>125</v>
      </c>
      <c r="DY61" s="47"/>
      <c r="DZ61" s="47"/>
      <c r="EA61" s="12">
        <f t="shared" si="61"/>
        <v>1500</v>
      </c>
      <c r="ED61" s="14"/>
      <c r="EF61" s="14"/>
      <c r="EG61" s="14"/>
      <c r="EI61" s="14"/>
    </row>
    <row r="62" spans="1:139" s="15" customFormat="1" ht="20.25" customHeight="1">
      <c r="A62" s="21">
        <v>53</v>
      </c>
      <c r="B62" s="43" t="s">
        <v>108</v>
      </c>
      <c r="C62" s="42">
        <v>362.2</v>
      </c>
      <c r="D62" s="42">
        <v>0</v>
      </c>
      <c r="E62" s="25">
        <f t="shared" si="62"/>
        <v>6127</v>
      </c>
      <c r="F62" s="33">
        <f t="shared" si="40"/>
        <v>510.58333333333331</v>
      </c>
      <c r="G62" s="12" t="e">
        <f>#REF!+#REF!-DY62</f>
        <v>#REF!</v>
      </c>
      <c r="H62" s="12" t="e">
        <f t="shared" si="41"/>
        <v>#REF!</v>
      </c>
      <c r="I62" s="12" t="e">
        <f t="shared" si="42"/>
        <v>#REF!</v>
      </c>
      <c r="J62" s="12">
        <f t="shared" si="1"/>
        <v>1019.8</v>
      </c>
      <c r="K62" s="33">
        <f t="shared" si="2"/>
        <v>84.983333333333334</v>
      </c>
      <c r="L62" s="12">
        <f t="shared" si="43"/>
        <v>0</v>
      </c>
      <c r="M62" s="12">
        <f t="shared" si="44"/>
        <v>0</v>
      </c>
      <c r="N62" s="12">
        <f t="shared" si="45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46"/>
        <v>0</v>
      </c>
      <c r="S62" s="11">
        <f t="shared" si="47"/>
        <v>0</v>
      </c>
      <c r="T62" s="47">
        <v>0</v>
      </c>
      <c r="U62" s="33">
        <f t="shared" si="6"/>
        <v>0</v>
      </c>
      <c r="V62" s="47"/>
      <c r="W62" s="12" t="e">
        <f t="shared" si="48"/>
        <v>#DIV/0!</v>
      </c>
      <c r="X62" s="11" t="e">
        <f t="shared" si="49"/>
        <v>#DIV/0!</v>
      </c>
      <c r="Y62" s="47">
        <v>463.1</v>
      </c>
      <c r="Z62" s="33">
        <f t="shared" si="7"/>
        <v>38.591666666666669</v>
      </c>
      <c r="AA62" s="47"/>
      <c r="AB62" s="12">
        <f t="shared" si="50"/>
        <v>0</v>
      </c>
      <c r="AC62" s="11">
        <f t="shared" si="51"/>
        <v>0</v>
      </c>
      <c r="AD62" s="47">
        <v>356.7</v>
      </c>
      <c r="AE62" s="33">
        <f t="shared" si="8"/>
        <v>29.724999999999998</v>
      </c>
      <c r="AF62" s="47"/>
      <c r="AG62" s="12">
        <f t="shared" si="52"/>
        <v>0</v>
      </c>
      <c r="AH62" s="11">
        <f t="shared" si="53"/>
        <v>0</v>
      </c>
      <c r="AI62" s="47">
        <v>0</v>
      </c>
      <c r="AJ62" s="33">
        <f t="shared" si="9"/>
        <v>0</v>
      </c>
      <c r="AK62" s="47"/>
      <c r="AL62" s="12" t="e">
        <f t="shared" si="54"/>
        <v>#DIV/0!</v>
      </c>
      <c r="AM62" s="11" t="e">
        <f t="shared" si="55"/>
        <v>#DIV/0!</v>
      </c>
      <c r="AN62" s="47"/>
      <c r="AO62" s="33">
        <f t="shared" si="10"/>
        <v>0</v>
      </c>
      <c r="AP62" s="47"/>
      <c r="AQ62" s="12" t="e">
        <f t="shared" si="56"/>
        <v>#DIV/0!</v>
      </c>
      <c r="AR62" s="11" t="e">
        <f t="shared" si="57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58"/>
        <v>0</v>
      </c>
      <c r="BR62" s="11">
        <f t="shared" si="59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60"/>
        <v>6127</v>
      </c>
      <c r="DH62" s="42">
        <v>0</v>
      </c>
      <c r="DI62" s="33">
        <f t="shared" si="34"/>
        <v>0</v>
      </c>
      <c r="DJ62" s="47">
        <v>0</v>
      </c>
      <c r="DK62" s="47">
        <v>0</v>
      </c>
      <c r="DL62" s="33">
        <f t="shared" si="35"/>
        <v>0</v>
      </c>
      <c r="DM62" s="47"/>
      <c r="DN62" s="42">
        <v>0</v>
      </c>
      <c r="DO62" s="33">
        <f t="shared" si="36"/>
        <v>0</v>
      </c>
      <c r="DP62" s="47">
        <v>0</v>
      </c>
      <c r="DQ62" s="47">
        <v>0</v>
      </c>
      <c r="DR62" s="33">
        <f t="shared" si="37"/>
        <v>0</v>
      </c>
      <c r="DS62" s="47"/>
      <c r="DT62" s="42">
        <v>0</v>
      </c>
      <c r="DU62" s="33">
        <f t="shared" si="38"/>
        <v>0</v>
      </c>
      <c r="DV62" s="47">
        <v>0</v>
      </c>
      <c r="DW62" s="47">
        <v>295</v>
      </c>
      <c r="DX62" s="33">
        <f t="shared" si="39"/>
        <v>24.583333333333332</v>
      </c>
      <c r="DY62" s="47"/>
      <c r="DZ62" s="47"/>
      <c r="EA62" s="12">
        <f t="shared" si="61"/>
        <v>295</v>
      </c>
      <c r="ED62" s="14"/>
      <c r="EF62" s="14"/>
      <c r="EG62" s="14"/>
      <c r="EI62" s="14"/>
    </row>
    <row r="63" spans="1:139" s="15" customFormat="1" ht="20.25" customHeight="1">
      <c r="A63" s="21">
        <v>54</v>
      </c>
      <c r="B63" s="43" t="s">
        <v>109</v>
      </c>
      <c r="C63" s="38">
        <v>52000</v>
      </c>
      <c r="D63" s="42">
        <v>8300</v>
      </c>
      <c r="E63" s="25">
        <f t="shared" si="62"/>
        <v>38471.599999999999</v>
      </c>
      <c r="F63" s="33">
        <f t="shared" si="40"/>
        <v>3205.9666666666667</v>
      </c>
      <c r="G63" s="12" t="e">
        <f>#REF!+#REF!-DY63</f>
        <v>#REF!</v>
      </c>
      <c r="H63" s="12" t="e">
        <f t="shared" si="41"/>
        <v>#REF!</v>
      </c>
      <c r="I63" s="12" t="e">
        <f t="shared" si="42"/>
        <v>#REF!</v>
      </c>
      <c r="J63" s="12">
        <f t="shared" si="1"/>
        <v>7389.2</v>
      </c>
      <c r="K63" s="33">
        <f t="shared" si="2"/>
        <v>615.76666666666665</v>
      </c>
      <c r="L63" s="12">
        <f t="shared" si="43"/>
        <v>0</v>
      </c>
      <c r="M63" s="12">
        <f t="shared" si="44"/>
        <v>0</v>
      </c>
      <c r="N63" s="12">
        <f t="shared" si="45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46"/>
        <v>0</v>
      </c>
      <c r="S63" s="11">
        <f t="shared" si="47"/>
        <v>0</v>
      </c>
      <c r="T63" s="47">
        <v>83.1</v>
      </c>
      <c r="U63" s="33">
        <f t="shared" si="6"/>
        <v>6.9249999999999998</v>
      </c>
      <c r="V63" s="47"/>
      <c r="W63" s="12">
        <f t="shared" si="48"/>
        <v>0</v>
      </c>
      <c r="X63" s="11">
        <f t="shared" si="49"/>
        <v>0</v>
      </c>
      <c r="Y63" s="47">
        <v>827.6</v>
      </c>
      <c r="Z63" s="33">
        <f t="shared" si="7"/>
        <v>68.966666666666669</v>
      </c>
      <c r="AA63" s="47"/>
      <c r="AB63" s="12">
        <f t="shared" si="50"/>
        <v>0</v>
      </c>
      <c r="AC63" s="11">
        <f t="shared" si="51"/>
        <v>0</v>
      </c>
      <c r="AD63" s="47">
        <v>4368.5</v>
      </c>
      <c r="AE63" s="33">
        <f t="shared" si="8"/>
        <v>364.04166666666669</v>
      </c>
      <c r="AF63" s="47"/>
      <c r="AG63" s="12">
        <f t="shared" si="52"/>
        <v>0</v>
      </c>
      <c r="AH63" s="11">
        <f t="shared" si="53"/>
        <v>0</v>
      </c>
      <c r="AI63" s="47">
        <v>260</v>
      </c>
      <c r="AJ63" s="33">
        <f t="shared" si="9"/>
        <v>21.666666666666668</v>
      </c>
      <c r="AK63" s="47"/>
      <c r="AL63" s="12">
        <f t="shared" si="54"/>
        <v>0</v>
      </c>
      <c r="AM63" s="11">
        <f t="shared" si="55"/>
        <v>0</v>
      </c>
      <c r="AN63" s="47"/>
      <c r="AO63" s="33">
        <f t="shared" si="10"/>
        <v>0</v>
      </c>
      <c r="AP63" s="47"/>
      <c r="AQ63" s="12" t="e">
        <f t="shared" si="56"/>
        <v>#DIV/0!</v>
      </c>
      <c r="AR63" s="11" t="e">
        <f t="shared" si="57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58"/>
        <v>0</v>
      </c>
      <c r="BR63" s="11">
        <f t="shared" si="59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60"/>
        <v>38471.599999999999</v>
      </c>
      <c r="DH63" s="42">
        <v>0</v>
      </c>
      <c r="DI63" s="33">
        <f t="shared" si="34"/>
        <v>0</v>
      </c>
      <c r="DJ63" s="47">
        <v>0</v>
      </c>
      <c r="DK63" s="47">
        <v>0</v>
      </c>
      <c r="DL63" s="33">
        <f t="shared" si="35"/>
        <v>0</v>
      </c>
      <c r="DM63" s="47"/>
      <c r="DN63" s="42">
        <v>0</v>
      </c>
      <c r="DO63" s="33">
        <f t="shared" si="36"/>
        <v>0</v>
      </c>
      <c r="DP63" s="47">
        <v>0</v>
      </c>
      <c r="DQ63" s="47">
        <v>0</v>
      </c>
      <c r="DR63" s="33">
        <f t="shared" si="37"/>
        <v>0</v>
      </c>
      <c r="DS63" s="47"/>
      <c r="DT63" s="42">
        <v>0</v>
      </c>
      <c r="DU63" s="33">
        <f t="shared" si="38"/>
        <v>0</v>
      </c>
      <c r="DV63" s="47">
        <v>0</v>
      </c>
      <c r="DW63" s="47">
        <v>2000</v>
      </c>
      <c r="DX63" s="33">
        <f t="shared" si="39"/>
        <v>166.66666666666666</v>
      </c>
      <c r="DY63" s="47"/>
      <c r="DZ63" s="47"/>
      <c r="EA63" s="12">
        <f t="shared" si="61"/>
        <v>2000</v>
      </c>
      <c r="ED63" s="14"/>
      <c r="EF63" s="14"/>
      <c r="EG63" s="14"/>
      <c r="EI63" s="14"/>
    </row>
    <row r="64" spans="1:139" s="15" customFormat="1" ht="20.25" customHeight="1">
      <c r="A64" s="21">
        <v>55</v>
      </c>
      <c r="B64" s="43" t="s">
        <v>110</v>
      </c>
      <c r="C64" s="42">
        <v>4908</v>
      </c>
      <c r="D64" s="42">
        <v>647.70000000000005</v>
      </c>
      <c r="E64" s="25">
        <f t="shared" si="62"/>
        <v>30422.5</v>
      </c>
      <c r="F64" s="33">
        <f t="shared" si="40"/>
        <v>2535.2083333333335</v>
      </c>
      <c r="G64" s="12" t="e">
        <f>#REF!+#REF!-DY64</f>
        <v>#REF!</v>
      </c>
      <c r="H64" s="12" t="e">
        <f t="shared" si="41"/>
        <v>#REF!</v>
      </c>
      <c r="I64" s="12" t="e">
        <f t="shared" si="42"/>
        <v>#REF!</v>
      </c>
      <c r="J64" s="12">
        <f t="shared" si="1"/>
        <v>4205</v>
      </c>
      <c r="K64" s="33">
        <f t="shared" si="2"/>
        <v>350.41666666666669</v>
      </c>
      <c r="L64" s="12">
        <f t="shared" si="43"/>
        <v>0</v>
      </c>
      <c r="M64" s="12">
        <f t="shared" si="44"/>
        <v>0</v>
      </c>
      <c r="N64" s="12">
        <f t="shared" si="45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46"/>
        <v>0</v>
      </c>
      <c r="S64" s="11">
        <f t="shared" si="47"/>
        <v>0</v>
      </c>
      <c r="T64" s="47">
        <v>160</v>
      </c>
      <c r="U64" s="33">
        <f t="shared" si="6"/>
        <v>13.333333333333334</v>
      </c>
      <c r="V64" s="47"/>
      <c r="W64" s="12">
        <f t="shared" si="48"/>
        <v>0</v>
      </c>
      <c r="X64" s="11">
        <f t="shared" si="49"/>
        <v>0</v>
      </c>
      <c r="Y64" s="47">
        <v>1475</v>
      </c>
      <c r="Z64" s="33">
        <f t="shared" si="7"/>
        <v>122.91666666666667</v>
      </c>
      <c r="AA64" s="47"/>
      <c r="AB64" s="12">
        <f t="shared" si="50"/>
        <v>0</v>
      </c>
      <c r="AC64" s="11">
        <f t="shared" si="51"/>
        <v>0</v>
      </c>
      <c r="AD64" s="47">
        <v>1600</v>
      </c>
      <c r="AE64" s="33">
        <f t="shared" si="8"/>
        <v>133.33333333333334</v>
      </c>
      <c r="AF64" s="47"/>
      <c r="AG64" s="12">
        <f t="shared" si="52"/>
        <v>0</v>
      </c>
      <c r="AH64" s="11">
        <f t="shared" si="53"/>
        <v>0</v>
      </c>
      <c r="AI64" s="47">
        <v>110</v>
      </c>
      <c r="AJ64" s="33">
        <f t="shared" si="9"/>
        <v>9.1666666666666661</v>
      </c>
      <c r="AK64" s="47"/>
      <c r="AL64" s="12">
        <f t="shared" si="54"/>
        <v>0</v>
      </c>
      <c r="AM64" s="11">
        <f t="shared" si="55"/>
        <v>0</v>
      </c>
      <c r="AN64" s="47"/>
      <c r="AO64" s="33">
        <f t="shared" si="10"/>
        <v>0</v>
      </c>
      <c r="AP64" s="47"/>
      <c r="AQ64" s="12" t="e">
        <f t="shared" si="56"/>
        <v>#DIV/0!</v>
      </c>
      <c r="AR64" s="11" t="e">
        <f t="shared" si="57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58"/>
        <v>0</v>
      </c>
      <c r="BR64" s="11">
        <f t="shared" si="59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60"/>
        <v>30422.5</v>
      </c>
      <c r="DH64" s="42">
        <v>0</v>
      </c>
      <c r="DI64" s="33">
        <f t="shared" si="34"/>
        <v>0</v>
      </c>
      <c r="DJ64" s="47">
        <v>0</v>
      </c>
      <c r="DK64" s="47">
        <v>0</v>
      </c>
      <c r="DL64" s="33">
        <f t="shared" si="35"/>
        <v>0</v>
      </c>
      <c r="DM64" s="47"/>
      <c r="DN64" s="42">
        <v>0</v>
      </c>
      <c r="DO64" s="33">
        <f t="shared" si="36"/>
        <v>0</v>
      </c>
      <c r="DP64" s="47">
        <v>0</v>
      </c>
      <c r="DQ64" s="47">
        <v>0</v>
      </c>
      <c r="DR64" s="33">
        <f t="shared" si="37"/>
        <v>0</v>
      </c>
      <c r="DS64" s="47"/>
      <c r="DT64" s="42">
        <v>0</v>
      </c>
      <c r="DU64" s="33">
        <f t="shared" si="38"/>
        <v>0</v>
      </c>
      <c r="DV64" s="47">
        <v>0</v>
      </c>
      <c r="DW64" s="47">
        <v>1521.5</v>
      </c>
      <c r="DX64" s="33">
        <f t="shared" si="39"/>
        <v>126.79166666666667</v>
      </c>
      <c r="DY64" s="47"/>
      <c r="DZ64" s="47"/>
      <c r="EA64" s="12">
        <f t="shared" si="61"/>
        <v>1521.5</v>
      </c>
      <c r="ED64" s="14"/>
      <c r="EF64" s="14"/>
      <c r="EG64" s="14"/>
      <c r="EI64" s="14"/>
    </row>
    <row r="65" spans="1:139" s="15" customFormat="1" ht="20.25" customHeight="1">
      <c r="A65" s="21">
        <v>56</v>
      </c>
      <c r="B65" s="43" t="s">
        <v>111</v>
      </c>
      <c r="C65" s="38">
        <v>2453.5</v>
      </c>
      <c r="D65" s="42">
        <v>0</v>
      </c>
      <c r="E65" s="25">
        <f t="shared" si="62"/>
        <v>17877.099999999999</v>
      </c>
      <c r="F65" s="33">
        <f t="shared" si="40"/>
        <v>1489.7583333333332</v>
      </c>
      <c r="G65" s="12" t="e">
        <f>#REF!+#REF!-DY65</f>
        <v>#REF!</v>
      </c>
      <c r="H65" s="12" t="e">
        <f t="shared" si="41"/>
        <v>#REF!</v>
      </c>
      <c r="I65" s="12" t="e">
        <f t="shared" si="42"/>
        <v>#REF!</v>
      </c>
      <c r="J65" s="12">
        <f t="shared" si="1"/>
        <v>4798.2</v>
      </c>
      <c r="K65" s="33">
        <f t="shared" si="2"/>
        <v>399.84999999999997</v>
      </c>
      <c r="L65" s="12">
        <f t="shared" si="43"/>
        <v>0</v>
      </c>
      <c r="M65" s="12">
        <f t="shared" si="44"/>
        <v>0</v>
      </c>
      <c r="N65" s="12">
        <f t="shared" si="45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46"/>
        <v>0</v>
      </c>
      <c r="S65" s="11">
        <f t="shared" si="47"/>
        <v>0</v>
      </c>
      <c r="T65" s="47">
        <v>20.2</v>
      </c>
      <c r="U65" s="33">
        <f t="shared" si="6"/>
        <v>1.6833333333333333</v>
      </c>
      <c r="V65" s="47"/>
      <c r="W65" s="12">
        <f t="shared" si="48"/>
        <v>0</v>
      </c>
      <c r="X65" s="11">
        <f t="shared" si="49"/>
        <v>0</v>
      </c>
      <c r="Y65" s="47">
        <v>720</v>
      </c>
      <c r="Z65" s="33">
        <f t="shared" si="7"/>
        <v>60</v>
      </c>
      <c r="AA65" s="47"/>
      <c r="AB65" s="12">
        <f t="shared" si="50"/>
        <v>0</v>
      </c>
      <c r="AC65" s="11">
        <f t="shared" si="51"/>
        <v>0</v>
      </c>
      <c r="AD65" s="47">
        <v>3250</v>
      </c>
      <c r="AE65" s="33">
        <f t="shared" si="8"/>
        <v>270.83333333333331</v>
      </c>
      <c r="AF65" s="47"/>
      <c r="AG65" s="12">
        <f t="shared" si="52"/>
        <v>0</v>
      </c>
      <c r="AH65" s="11">
        <f t="shared" si="53"/>
        <v>0</v>
      </c>
      <c r="AI65" s="47">
        <v>65</v>
      </c>
      <c r="AJ65" s="33">
        <f t="shared" si="9"/>
        <v>5.416666666666667</v>
      </c>
      <c r="AK65" s="47"/>
      <c r="AL65" s="12">
        <f t="shared" si="54"/>
        <v>0</v>
      </c>
      <c r="AM65" s="11">
        <f t="shared" si="55"/>
        <v>0</v>
      </c>
      <c r="AN65" s="47"/>
      <c r="AO65" s="33">
        <f t="shared" si="10"/>
        <v>0</v>
      </c>
      <c r="AP65" s="47"/>
      <c r="AQ65" s="12" t="e">
        <f t="shared" si="56"/>
        <v>#DIV/0!</v>
      </c>
      <c r="AR65" s="11" t="e">
        <f t="shared" si="57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58"/>
        <v>0</v>
      </c>
      <c r="BR65" s="11">
        <f t="shared" si="59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60"/>
        <v>17877.099999999999</v>
      </c>
      <c r="DH65" s="42">
        <v>0</v>
      </c>
      <c r="DI65" s="33">
        <f t="shared" si="34"/>
        <v>0</v>
      </c>
      <c r="DJ65" s="47">
        <v>0</v>
      </c>
      <c r="DK65" s="47">
        <v>0</v>
      </c>
      <c r="DL65" s="33">
        <f t="shared" si="35"/>
        <v>0</v>
      </c>
      <c r="DM65" s="47"/>
      <c r="DN65" s="42">
        <v>0</v>
      </c>
      <c r="DO65" s="33">
        <f t="shared" si="36"/>
        <v>0</v>
      </c>
      <c r="DP65" s="47">
        <v>0</v>
      </c>
      <c r="DQ65" s="47">
        <v>0</v>
      </c>
      <c r="DR65" s="33">
        <f t="shared" si="37"/>
        <v>0</v>
      </c>
      <c r="DS65" s="47"/>
      <c r="DT65" s="42">
        <v>0</v>
      </c>
      <c r="DU65" s="33">
        <f t="shared" si="38"/>
        <v>0</v>
      </c>
      <c r="DV65" s="47">
        <v>0</v>
      </c>
      <c r="DW65" s="47">
        <v>900</v>
      </c>
      <c r="DX65" s="33">
        <f t="shared" si="39"/>
        <v>75</v>
      </c>
      <c r="DY65" s="47"/>
      <c r="DZ65" s="47"/>
      <c r="EA65" s="12">
        <f t="shared" si="61"/>
        <v>900</v>
      </c>
      <c r="ED65" s="14"/>
      <c r="EF65" s="14"/>
      <c r="EG65" s="14"/>
      <c r="EI65" s="14"/>
    </row>
    <row r="66" spans="1:139" s="15" customFormat="1" ht="20.25" customHeight="1">
      <c r="A66" s="21">
        <v>57</v>
      </c>
      <c r="B66" s="44" t="s">
        <v>112</v>
      </c>
      <c r="C66" s="38">
        <v>796.6</v>
      </c>
      <c r="D66" s="42">
        <v>0</v>
      </c>
      <c r="E66" s="25">
        <f t="shared" si="62"/>
        <v>5886.4</v>
      </c>
      <c r="F66" s="33">
        <f t="shared" si="40"/>
        <v>490.5333333333333</v>
      </c>
      <c r="G66" s="12" t="e">
        <f>#REF!+#REF!-DY66</f>
        <v>#REF!</v>
      </c>
      <c r="H66" s="12" t="e">
        <f t="shared" si="41"/>
        <v>#REF!</v>
      </c>
      <c r="I66" s="12" t="e">
        <f t="shared" si="42"/>
        <v>#REF!</v>
      </c>
      <c r="J66" s="12">
        <f t="shared" si="1"/>
        <v>2386.4</v>
      </c>
      <c r="K66" s="33">
        <f t="shared" si="2"/>
        <v>198.86666666666667</v>
      </c>
      <c r="L66" s="12">
        <f t="shared" si="43"/>
        <v>0</v>
      </c>
      <c r="M66" s="12">
        <f t="shared" si="44"/>
        <v>0</v>
      </c>
      <c r="N66" s="12">
        <f t="shared" si="45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46"/>
        <v>0</v>
      </c>
      <c r="S66" s="11">
        <f t="shared" si="47"/>
        <v>0</v>
      </c>
      <c r="T66" s="47">
        <v>0</v>
      </c>
      <c r="U66" s="33">
        <f t="shared" si="6"/>
        <v>0</v>
      </c>
      <c r="V66" s="47"/>
      <c r="W66" s="12" t="e">
        <f t="shared" si="48"/>
        <v>#DIV/0!</v>
      </c>
      <c r="X66" s="11" t="e">
        <f t="shared" si="49"/>
        <v>#DIV/0!</v>
      </c>
      <c r="Y66" s="47">
        <v>1802</v>
      </c>
      <c r="Z66" s="33">
        <f t="shared" si="7"/>
        <v>150.16666666666666</v>
      </c>
      <c r="AA66" s="47"/>
      <c r="AB66" s="12">
        <f t="shared" si="50"/>
        <v>0</v>
      </c>
      <c r="AC66" s="11">
        <f t="shared" si="51"/>
        <v>0</v>
      </c>
      <c r="AD66" s="47">
        <v>184.4</v>
      </c>
      <c r="AE66" s="33">
        <f t="shared" si="8"/>
        <v>15.366666666666667</v>
      </c>
      <c r="AF66" s="47"/>
      <c r="AG66" s="12">
        <f t="shared" si="52"/>
        <v>0</v>
      </c>
      <c r="AH66" s="11">
        <f t="shared" si="53"/>
        <v>0</v>
      </c>
      <c r="AI66" s="47">
        <v>0</v>
      </c>
      <c r="AJ66" s="33">
        <f t="shared" si="9"/>
        <v>0</v>
      </c>
      <c r="AK66" s="47"/>
      <c r="AL66" s="12" t="e">
        <f t="shared" si="54"/>
        <v>#DIV/0!</v>
      </c>
      <c r="AM66" s="11" t="e">
        <f t="shared" si="55"/>
        <v>#DIV/0!</v>
      </c>
      <c r="AN66" s="47"/>
      <c r="AO66" s="33">
        <f t="shared" si="10"/>
        <v>0</v>
      </c>
      <c r="AP66" s="47"/>
      <c r="AQ66" s="12" t="e">
        <f t="shared" si="56"/>
        <v>#DIV/0!</v>
      </c>
      <c r="AR66" s="11" t="e">
        <f t="shared" si="57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58"/>
        <v>0</v>
      </c>
      <c r="BR66" s="11">
        <f t="shared" si="59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60"/>
        <v>5886.4</v>
      </c>
      <c r="DH66" s="42">
        <v>0</v>
      </c>
      <c r="DI66" s="33">
        <f t="shared" si="34"/>
        <v>0</v>
      </c>
      <c r="DJ66" s="47">
        <v>0</v>
      </c>
      <c r="DK66" s="47">
        <v>0</v>
      </c>
      <c r="DL66" s="33">
        <f t="shared" si="35"/>
        <v>0</v>
      </c>
      <c r="DM66" s="47"/>
      <c r="DN66" s="42">
        <v>0</v>
      </c>
      <c r="DO66" s="33">
        <f t="shared" si="36"/>
        <v>0</v>
      </c>
      <c r="DP66" s="47">
        <v>0</v>
      </c>
      <c r="DQ66" s="47">
        <v>0</v>
      </c>
      <c r="DR66" s="33">
        <f t="shared" si="37"/>
        <v>0</v>
      </c>
      <c r="DS66" s="47"/>
      <c r="DT66" s="42">
        <v>0</v>
      </c>
      <c r="DU66" s="33">
        <f t="shared" si="38"/>
        <v>0</v>
      </c>
      <c r="DV66" s="47">
        <v>0</v>
      </c>
      <c r="DW66" s="47">
        <v>294.39999999999998</v>
      </c>
      <c r="DX66" s="33">
        <f t="shared" si="39"/>
        <v>24.533333333333331</v>
      </c>
      <c r="DY66" s="47"/>
      <c r="DZ66" s="47"/>
      <c r="EA66" s="12">
        <f t="shared" si="61"/>
        <v>294.39999999999998</v>
      </c>
      <c r="ED66" s="14"/>
      <c r="EF66" s="14"/>
      <c r="EG66" s="14"/>
      <c r="EI66" s="14"/>
    </row>
    <row r="67" spans="1:139" s="15" customFormat="1" ht="20.25" customHeight="1">
      <c r="A67" s="21">
        <v>58</v>
      </c>
      <c r="B67" s="80" t="s">
        <v>113</v>
      </c>
      <c r="C67" s="38">
        <v>290.3</v>
      </c>
      <c r="D67" s="42">
        <v>0</v>
      </c>
      <c r="E67" s="25">
        <f t="shared" si="62"/>
        <v>10198.1</v>
      </c>
      <c r="F67" s="33">
        <f t="shared" si="40"/>
        <v>849.8416666666667</v>
      </c>
      <c r="G67" s="12" t="e">
        <f>#REF!+#REF!-DY67</f>
        <v>#REF!</v>
      </c>
      <c r="H67" s="12" t="e">
        <f t="shared" si="41"/>
        <v>#REF!</v>
      </c>
      <c r="I67" s="12" t="e">
        <f t="shared" si="42"/>
        <v>#REF!</v>
      </c>
      <c r="J67" s="12">
        <f t="shared" si="1"/>
        <v>2935.5</v>
      </c>
      <c r="K67" s="33">
        <f t="shared" si="2"/>
        <v>244.625</v>
      </c>
      <c r="L67" s="12">
        <f t="shared" si="43"/>
        <v>0</v>
      </c>
      <c r="M67" s="12">
        <f t="shared" si="44"/>
        <v>0</v>
      </c>
      <c r="N67" s="12">
        <f t="shared" si="45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46"/>
        <v>0</v>
      </c>
      <c r="S67" s="11">
        <f t="shared" si="47"/>
        <v>0</v>
      </c>
      <c r="T67" s="47">
        <v>0</v>
      </c>
      <c r="U67" s="33">
        <f t="shared" si="6"/>
        <v>0</v>
      </c>
      <c r="V67" s="47"/>
      <c r="W67" s="12" t="e">
        <f t="shared" si="48"/>
        <v>#DIV/0!</v>
      </c>
      <c r="X67" s="11" t="e">
        <f t="shared" si="49"/>
        <v>#DIV/0!</v>
      </c>
      <c r="Y67" s="47">
        <v>1423.7</v>
      </c>
      <c r="Z67" s="33">
        <f t="shared" si="7"/>
        <v>118.64166666666667</v>
      </c>
      <c r="AA67" s="47"/>
      <c r="AB67" s="12">
        <f t="shared" si="50"/>
        <v>0</v>
      </c>
      <c r="AC67" s="11">
        <f t="shared" si="51"/>
        <v>0</v>
      </c>
      <c r="AD67" s="47">
        <v>1141.8</v>
      </c>
      <c r="AE67" s="33">
        <f t="shared" si="8"/>
        <v>95.149999999999991</v>
      </c>
      <c r="AF67" s="47"/>
      <c r="AG67" s="12">
        <f t="shared" si="52"/>
        <v>0</v>
      </c>
      <c r="AH67" s="11">
        <f t="shared" si="53"/>
        <v>0</v>
      </c>
      <c r="AI67" s="47">
        <v>20</v>
      </c>
      <c r="AJ67" s="33">
        <f t="shared" si="9"/>
        <v>1.6666666666666667</v>
      </c>
      <c r="AK67" s="47"/>
      <c r="AL67" s="12">
        <f t="shared" si="54"/>
        <v>0</v>
      </c>
      <c r="AM67" s="11">
        <f t="shared" si="55"/>
        <v>0</v>
      </c>
      <c r="AN67" s="47"/>
      <c r="AO67" s="33">
        <f t="shared" si="10"/>
        <v>0</v>
      </c>
      <c r="AP67" s="47"/>
      <c r="AQ67" s="12" t="e">
        <f t="shared" si="56"/>
        <v>#DIV/0!</v>
      </c>
      <c r="AR67" s="11" t="e">
        <f t="shared" si="57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58"/>
        <v>0</v>
      </c>
      <c r="BR67" s="11">
        <f t="shared" si="59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60"/>
        <v>10198.1</v>
      </c>
      <c r="DH67" s="42">
        <v>0</v>
      </c>
      <c r="DI67" s="33">
        <f t="shared" si="34"/>
        <v>0</v>
      </c>
      <c r="DJ67" s="47">
        <v>0</v>
      </c>
      <c r="DK67" s="47">
        <v>0</v>
      </c>
      <c r="DL67" s="33">
        <f t="shared" si="35"/>
        <v>0</v>
      </c>
      <c r="DM67" s="47"/>
      <c r="DN67" s="42">
        <v>0</v>
      </c>
      <c r="DO67" s="33">
        <f t="shared" si="36"/>
        <v>0</v>
      </c>
      <c r="DP67" s="47">
        <v>0</v>
      </c>
      <c r="DQ67" s="47">
        <v>0</v>
      </c>
      <c r="DR67" s="33">
        <f t="shared" si="37"/>
        <v>0</v>
      </c>
      <c r="DS67" s="47"/>
      <c r="DT67" s="42">
        <v>0</v>
      </c>
      <c r="DU67" s="33">
        <f t="shared" si="38"/>
        <v>0</v>
      </c>
      <c r="DV67" s="47">
        <v>0</v>
      </c>
      <c r="DW67" s="47">
        <v>510</v>
      </c>
      <c r="DX67" s="33">
        <f t="shared" si="39"/>
        <v>42.5</v>
      </c>
      <c r="DY67" s="47"/>
      <c r="DZ67" s="47"/>
      <c r="EA67" s="12">
        <f t="shared" si="61"/>
        <v>510</v>
      </c>
      <c r="ED67" s="14"/>
      <c r="EF67" s="14"/>
      <c r="EG67" s="14"/>
      <c r="EI67" s="14"/>
    </row>
    <row r="68" spans="1:139" s="15" customFormat="1" ht="20.25" customHeight="1">
      <c r="A68" s="21">
        <v>59</v>
      </c>
      <c r="B68" s="45" t="s">
        <v>114</v>
      </c>
      <c r="C68" s="38">
        <v>8839.1</v>
      </c>
      <c r="D68" s="42">
        <v>0</v>
      </c>
      <c r="E68" s="25">
        <f t="shared" si="62"/>
        <v>4991</v>
      </c>
      <c r="F68" s="33">
        <f t="shared" si="40"/>
        <v>415.91666666666669</v>
      </c>
      <c r="G68" s="12" t="e">
        <f>#REF!+#REF!-DY68</f>
        <v>#REF!</v>
      </c>
      <c r="H68" s="12" t="e">
        <f t="shared" si="41"/>
        <v>#REF!</v>
      </c>
      <c r="I68" s="12" t="e">
        <f t="shared" si="42"/>
        <v>#REF!</v>
      </c>
      <c r="J68" s="12">
        <f t="shared" si="1"/>
        <v>939.1</v>
      </c>
      <c r="K68" s="33">
        <f t="shared" si="2"/>
        <v>78.25833333333334</v>
      </c>
      <c r="L68" s="12">
        <f t="shared" si="43"/>
        <v>0</v>
      </c>
      <c r="M68" s="12">
        <f t="shared" si="44"/>
        <v>0</v>
      </c>
      <c r="N68" s="12">
        <f t="shared" si="45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46"/>
        <v>0</v>
      </c>
      <c r="S68" s="11">
        <f t="shared" si="47"/>
        <v>0</v>
      </c>
      <c r="T68" s="47">
        <v>5.3</v>
      </c>
      <c r="U68" s="33">
        <f t="shared" si="6"/>
        <v>0.44166666666666665</v>
      </c>
      <c r="V68" s="47"/>
      <c r="W68" s="12">
        <f t="shared" si="48"/>
        <v>0</v>
      </c>
      <c r="X68" s="11">
        <f t="shared" si="49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0"/>
        <v>0</v>
      </c>
      <c r="AC68" s="11">
        <f t="shared" si="51"/>
        <v>0</v>
      </c>
      <c r="AD68" s="47">
        <v>459.7</v>
      </c>
      <c r="AE68" s="33">
        <f t="shared" si="8"/>
        <v>38.30833333333333</v>
      </c>
      <c r="AF68" s="47"/>
      <c r="AG68" s="12">
        <f t="shared" si="52"/>
        <v>0</v>
      </c>
      <c r="AH68" s="11">
        <f t="shared" si="53"/>
        <v>0</v>
      </c>
      <c r="AI68" s="47">
        <v>0</v>
      </c>
      <c r="AJ68" s="33">
        <f t="shared" si="9"/>
        <v>0</v>
      </c>
      <c r="AK68" s="47"/>
      <c r="AL68" s="12" t="e">
        <f t="shared" si="54"/>
        <v>#DIV/0!</v>
      </c>
      <c r="AM68" s="11" t="e">
        <f t="shared" si="55"/>
        <v>#DIV/0!</v>
      </c>
      <c r="AN68" s="47"/>
      <c r="AO68" s="33">
        <f t="shared" si="10"/>
        <v>0</v>
      </c>
      <c r="AP68" s="47"/>
      <c r="AQ68" s="12" t="e">
        <f t="shared" si="56"/>
        <v>#DIV/0!</v>
      </c>
      <c r="AR68" s="11" t="e">
        <f t="shared" si="57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58"/>
        <v>0</v>
      </c>
      <c r="BR68" s="11">
        <f t="shared" si="59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60"/>
        <v>4991</v>
      </c>
      <c r="DH68" s="42">
        <v>0</v>
      </c>
      <c r="DI68" s="33">
        <f t="shared" si="34"/>
        <v>0</v>
      </c>
      <c r="DJ68" s="47">
        <v>0</v>
      </c>
      <c r="DK68" s="47">
        <v>0</v>
      </c>
      <c r="DL68" s="33">
        <f t="shared" si="35"/>
        <v>0</v>
      </c>
      <c r="DM68" s="47"/>
      <c r="DN68" s="42">
        <v>0</v>
      </c>
      <c r="DO68" s="33">
        <f t="shared" si="36"/>
        <v>0</v>
      </c>
      <c r="DP68" s="47">
        <v>0</v>
      </c>
      <c r="DQ68" s="47">
        <v>0</v>
      </c>
      <c r="DR68" s="33">
        <f t="shared" si="37"/>
        <v>0</v>
      </c>
      <c r="DS68" s="47"/>
      <c r="DT68" s="42">
        <v>0</v>
      </c>
      <c r="DU68" s="33">
        <f t="shared" si="38"/>
        <v>0</v>
      </c>
      <c r="DV68" s="47">
        <v>0</v>
      </c>
      <c r="DW68" s="47">
        <v>0</v>
      </c>
      <c r="DX68" s="33">
        <f t="shared" si="39"/>
        <v>0</v>
      </c>
      <c r="DY68" s="47"/>
      <c r="DZ68" s="47"/>
      <c r="EA68" s="12">
        <f t="shared" si="61"/>
        <v>0</v>
      </c>
      <c r="ED68" s="14"/>
      <c r="EF68" s="14"/>
      <c r="EG68" s="14"/>
      <c r="EI68" s="14"/>
    </row>
    <row r="69" spans="1:139" s="15" customFormat="1" ht="20.25" customHeight="1">
      <c r="A69" s="21">
        <v>60</v>
      </c>
      <c r="B69" s="45" t="s">
        <v>115</v>
      </c>
      <c r="C69" s="38">
        <v>23218.5</v>
      </c>
      <c r="D69" s="42">
        <v>1000</v>
      </c>
      <c r="E69" s="25">
        <f t="shared" si="62"/>
        <v>70659</v>
      </c>
      <c r="F69" s="33">
        <f t="shared" si="40"/>
        <v>5888.25</v>
      </c>
      <c r="G69" s="12" t="e">
        <f>#REF!+#REF!-DY69</f>
        <v>#REF!</v>
      </c>
      <c r="H69" s="12" t="e">
        <f t="shared" si="41"/>
        <v>#REF!</v>
      </c>
      <c r="I69" s="12" t="e">
        <f t="shared" si="42"/>
        <v>#REF!</v>
      </c>
      <c r="J69" s="12">
        <f t="shared" si="1"/>
        <v>44193.599999999999</v>
      </c>
      <c r="K69" s="33">
        <f t="shared" si="2"/>
        <v>3682.7999999999997</v>
      </c>
      <c r="L69" s="12">
        <f t="shared" si="43"/>
        <v>0</v>
      </c>
      <c r="M69" s="12">
        <f t="shared" si="44"/>
        <v>0</v>
      </c>
      <c r="N69" s="12">
        <f t="shared" si="45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46"/>
        <v>0</v>
      </c>
      <c r="S69" s="11">
        <f t="shared" si="47"/>
        <v>0</v>
      </c>
      <c r="T69" s="47">
        <v>200</v>
      </c>
      <c r="U69" s="33">
        <f t="shared" si="6"/>
        <v>16.666666666666668</v>
      </c>
      <c r="V69" s="47"/>
      <c r="W69" s="12">
        <f t="shared" si="48"/>
        <v>0</v>
      </c>
      <c r="X69" s="11">
        <f t="shared" si="49"/>
        <v>0</v>
      </c>
      <c r="Y69" s="47">
        <v>5350.3</v>
      </c>
      <c r="Z69" s="33">
        <f t="shared" si="7"/>
        <v>445.85833333333335</v>
      </c>
      <c r="AA69" s="47"/>
      <c r="AB69" s="12">
        <f t="shared" si="50"/>
        <v>0</v>
      </c>
      <c r="AC69" s="11">
        <f t="shared" si="51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2"/>
        <v>0</v>
      </c>
      <c r="AH69" s="11">
        <f t="shared" si="53"/>
        <v>0</v>
      </c>
      <c r="AI69" s="47">
        <v>882</v>
      </c>
      <c r="AJ69" s="33">
        <f t="shared" si="9"/>
        <v>73.5</v>
      </c>
      <c r="AK69" s="47"/>
      <c r="AL69" s="12">
        <f t="shared" si="54"/>
        <v>0</v>
      </c>
      <c r="AM69" s="11">
        <f t="shared" si="55"/>
        <v>0</v>
      </c>
      <c r="AN69" s="47"/>
      <c r="AO69" s="33">
        <f t="shared" si="10"/>
        <v>0</v>
      </c>
      <c r="AP69" s="47"/>
      <c r="AQ69" s="12" t="e">
        <f t="shared" si="56"/>
        <v>#DIV/0!</v>
      </c>
      <c r="AR69" s="11" t="e">
        <f t="shared" si="57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58"/>
        <v>0</v>
      </c>
      <c r="BR69" s="11">
        <f t="shared" si="59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v>80615</v>
      </c>
      <c r="DH69" s="42">
        <v>0</v>
      </c>
      <c r="DI69" s="33">
        <f t="shared" si="34"/>
        <v>0</v>
      </c>
      <c r="DJ69" s="47">
        <v>0</v>
      </c>
      <c r="DK69" s="47">
        <v>5273.1</v>
      </c>
      <c r="DL69" s="33">
        <f t="shared" si="35"/>
        <v>439.42500000000001</v>
      </c>
      <c r="DM69" s="47"/>
      <c r="DN69" s="42">
        <v>0</v>
      </c>
      <c r="DO69" s="33">
        <f t="shared" si="36"/>
        <v>0</v>
      </c>
      <c r="DP69" s="47">
        <v>0</v>
      </c>
      <c r="DQ69" s="47">
        <v>0</v>
      </c>
      <c r="DR69" s="33">
        <f t="shared" si="37"/>
        <v>0</v>
      </c>
      <c r="DS69" s="47"/>
      <c r="DT69" s="42">
        <v>0</v>
      </c>
      <c r="DU69" s="33">
        <f t="shared" si="38"/>
        <v>0</v>
      </c>
      <c r="DV69" s="47">
        <v>0</v>
      </c>
      <c r="DW69" s="47">
        <v>17531</v>
      </c>
      <c r="DX69" s="33">
        <f t="shared" si="39"/>
        <v>1460.9166666666667</v>
      </c>
      <c r="DY69" s="47"/>
      <c r="DZ69" s="47"/>
      <c r="EA69" s="12">
        <v>7575</v>
      </c>
      <c r="ED69" s="14"/>
      <c r="EF69" s="14"/>
      <c r="EG69" s="14"/>
      <c r="EI69" s="14"/>
    </row>
    <row r="70" spans="1:139" s="15" customFormat="1" ht="20.25" customHeight="1">
      <c r="A70" s="21">
        <v>61</v>
      </c>
      <c r="B70" s="45" t="s">
        <v>116</v>
      </c>
      <c r="C70" s="38">
        <v>996.3</v>
      </c>
      <c r="D70" s="42">
        <v>0</v>
      </c>
      <c r="E70" s="25">
        <f t="shared" si="62"/>
        <v>14015.3</v>
      </c>
      <c r="F70" s="33">
        <f t="shared" si="40"/>
        <v>1167.9416666666666</v>
      </c>
      <c r="G70" s="12" t="e">
        <f>#REF!+#REF!-DY70</f>
        <v>#REF!</v>
      </c>
      <c r="H70" s="12" t="e">
        <f t="shared" si="41"/>
        <v>#REF!</v>
      </c>
      <c r="I70" s="12" t="e">
        <f t="shared" si="42"/>
        <v>#REF!</v>
      </c>
      <c r="J70" s="12">
        <f t="shared" si="1"/>
        <v>4593.7</v>
      </c>
      <c r="K70" s="33">
        <f t="shared" si="2"/>
        <v>382.80833333333334</v>
      </c>
      <c r="L70" s="12">
        <f t="shared" si="43"/>
        <v>0</v>
      </c>
      <c r="M70" s="12">
        <f t="shared" si="44"/>
        <v>0</v>
      </c>
      <c r="N70" s="12">
        <f t="shared" si="45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46"/>
        <v>0</v>
      </c>
      <c r="S70" s="11">
        <f t="shared" si="47"/>
        <v>0</v>
      </c>
      <c r="T70" s="47">
        <v>16.2</v>
      </c>
      <c r="U70" s="33">
        <f t="shared" si="6"/>
        <v>1.3499999999999999</v>
      </c>
      <c r="V70" s="47"/>
      <c r="W70" s="12">
        <f t="shared" si="48"/>
        <v>0</v>
      </c>
      <c r="X70" s="11">
        <f t="shared" si="49"/>
        <v>0</v>
      </c>
      <c r="Y70" s="47">
        <v>2250</v>
      </c>
      <c r="Z70" s="33">
        <f t="shared" si="7"/>
        <v>187.5</v>
      </c>
      <c r="AA70" s="47"/>
      <c r="AB70" s="12">
        <f t="shared" si="50"/>
        <v>0</v>
      </c>
      <c r="AC70" s="11">
        <f t="shared" si="51"/>
        <v>0</v>
      </c>
      <c r="AD70" s="47">
        <v>1516.5</v>
      </c>
      <c r="AE70" s="33">
        <f t="shared" si="8"/>
        <v>126.375</v>
      </c>
      <c r="AF70" s="47"/>
      <c r="AG70" s="12">
        <f t="shared" si="52"/>
        <v>0</v>
      </c>
      <c r="AH70" s="11">
        <f t="shared" si="53"/>
        <v>0</v>
      </c>
      <c r="AI70" s="47">
        <v>20</v>
      </c>
      <c r="AJ70" s="33">
        <f t="shared" si="9"/>
        <v>1.6666666666666667</v>
      </c>
      <c r="AK70" s="47"/>
      <c r="AL70" s="12">
        <f t="shared" si="54"/>
        <v>0</v>
      </c>
      <c r="AM70" s="11">
        <f t="shared" si="55"/>
        <v>0</v>
      </c>
      <c r="AN70" s="47"/>
      <c r="AO70" s="33">
        <f t="shared" si="10"/>
        <v>0</v>
      </c>
      <c r="AP70" s="47"/>
      <c r="AQ70" s="12" t="e">
        <f t="shared" si="56"/>
        <v>#DIV/0!</v>
      </c>
      <c r="AR70" s="11" t="e">
        <f t="shared" si="57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58"/>
        <v>0</v>
      </c>
      <c r="BR70" s="11">
        <f t="shared" si="59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60"/>
        <v>14015.3</v>
      </c>
      <c r="DH70" s="42">
        <v>0</v>
      </c>
      <c r="DI70" s="33">
        <f t="shared" si="34"/>
        <v>0</v>
      </c>
      <c r="DJ70" s="47">
        <v>0</v>
      </c>
      <c r="DK70" s="47">
        <v>0</v>
      </c>
      <c r="DL70" s="33">
        <f t="shared" si="35"/>
        <v>0</v>
      </c>
      <c r="DM70" s="47"/>
      <c r="DN70" s="42">
        <v>0</v>
      </c>
      <c r="DO70" s="33">
        <f t="shared" si="36"/>
        <v>0</v>
      </c>
      <c r="DP70" s="47">
        <v>0</v>
      </c>
      <c r="DQ70" s="47">
        <v>0</v>
      </c>
      <c r="DR70" s="33">
        <f t="shared" si="37"/>
        <v>0</v>
      </c>
      <c r="DS70" s="47"/>
      <c r="DT70" s="42">
        <v>0</v>
      </c>
      <c r="DU70" s="33">
        <f t="shared" si="38"/>
        <v>0</v>
      </c>
      <c r="DV70" s="47">
        <v>0</v>
      </c>
      <c r="DW70" s="47">
        <v>800</v>
      </c>
      <c r="DX70" s="33">
        <f t="shared" si="39"/>
        <v>66.666666666666671</v>
      </c>
      <c r="DY70" s="47"/>
      <c r="DZ70" s="47"/>
      <c r="EA70" s="12">
        <f t="shared" si="61"/>
        <v>800</v>
      </c>
      <c r="ED70" s="14"/>
      <c r="EF70" s="14"/>
      <c r="EG70" s="14"/>
      <c r="EI70" s="14"/>
    </row>
    <row r="71" spans="1:139" s="15" customFormat="1" ht="20.25" customHeight="1">
      <c r="A71" s="21">
        <v>62</v>
      </c>
      <c r="B71" s="45" t="s">
        <v>117</v>
      </c>
      <c r="C71" s="38">
        <v>960.8</v>
      </c>
      <c r="D71" s="42">
        <v>0</v>
      </c>
      <c r="E71" s="25">
        <f t="shared" si="62"/>
        <v>44904.97</v>
      </c>
      <c r="F71" s="33">
        <f t="shared" si="40"/>
        <v>3742.0808333333334</v>
      </c>
      <c r="G71" s="12" t="e">
        <f>#REF!+#REF!-DY71</f>
        <v>#REF!</v>
      </c>
      <c r="H71" s="12" t="e">
        <f t="shared" si="41"/>
        <v>#REF!</v>
      </c>
      <c r="I71" s="12" t="e">
        <f t="shared" si="42"/>
        <v>#REF!</v>
      </c>
      <c r="J71" s="12">
        <f t="shared" si="1"/>
        <v>10942.5</v>
      </c>
      <c r="K71" s="33">
        <f t="shared" si="2"/>
        <v>911.875</v>
      </c>
      <c r="L71" s="12">
        <f t="shared" si="43"/>
        <v>0</v>
      </c>
      <c r="M71" s="12">
        <f t="shared" si="44"/>
        <v>0</v>
      </c>
      <c r="N71" s="12">
        <f t="shared" si="45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46"/>
        <v>0</v>
      </c>
      <c r="S71" s="11">
        <f t="shared" si="47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48"/>
        <v>0</v>
      </c>
      <c r="X71" s="11">
        <f t="shared" si="49"/>
        <v>0</v>
      </c>
      <c r="Y71" s="47">
        <v>1951.9</v>
      </c>
      <c r="Z71" s="33">
        <f t="shared" si="7"/>
        <v>162.65833333333333</v>
      </c>
      <c r="AA71" s="47"/>
      <c r="AB71" s="12">
        <f t="shared" si="50"/>
        <v>0</v>
      </c>
      <c r="AC71" s="11">
        <f t="shared" si="51"/>
        <v>0</v>
      </c>
      <c r="AD71" s="47">
        <v>5745.7</v>
      </c>
      <c r="AE71" s="33">
        <f t="shared" si="8"/>
        <v>478.80833333333334</v>
      </c>
      <c r="AF71" s="47"/>
      <c r="AG71" s="12">
        <f t="shared" si="52"/>
        <v>0</v>
      </c>
      <c r="AH71" s="11">
        <f t="shared" si="53"/>
        <v>0</v>
      </c>
      <c r="AI71" s="47">
        <v>250</v>
      </c>
      <c r="AJ71" s="33">
        <f t="shared" si="9"/>
        <v>20.833333333333332</v>
      </c>
      <c r="AK71" s="47"/>
      <c r="AL71" s="12">
        <f t="shared" si="54"/>
        <v>0</v>
      </c>
      <c r="AM71" s="11">
        <f t="shared" si="55"/>
        <v>0</v>
      </c>
      <c r="AN71" s="47"/>
      <c r="AO71" s="33">
        <f t="shared" si="10"/>
        <v>0</v>
      </c>
      <c r="AP71" s="47"/>
      <c r="AQ71" s="12" t="e">
        <f t="shared" si="56"/>
        <v>#DIV/0!</v>
      </c>
      <c r="AR71" s="11" t="e">
        <f t="shared" si="57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58"/>
        <v>0</v>
      </c>
      <c r="BR71" s="11">
        <f t="shared" si="59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60"/>
        <v>44904.97</v>
      </c>
      <c r="DH71" s="42">
        <v>0</v>
      </c>
      <c r="DI71" s="33">
        <f t="shared" si="34"/>
        <v>0</v>
      </c>
      <c r="DJ71" s="47">
        <v>0</v>
      </c>
      <c r="DK71" s="47">
        <v>0</v>
      </c>
      <c r="DL71" s="33">
        <f t="shared" si="35"/>
        <v>0</v>
      </c>
      <c r="DM71" s="47"/>
      <c r="DN71" s="42">
        <v>0</v>
      </c>
      <c r="DO71" s="33">
        <f t="shared" si="36"/>
        <v>0</v>
      </c>
      <c r="DP71" s="47">
        <v>0</v>
      </c>
      <c r="DQ71" s="47">
        <v>0</v>
      </c>
      <c r="DR71" s="33">
        <f t="shared" si="37"/>
        <v>0</v>
      </c>
      <c r="DS71" s="47"/>
      <c r="DT71" s="42">
        <v>0</v>
      </c>
      <c r="DU71" s="33">
        <f t="shared" si="38"/>
        <v>0</v>
      </c>
      <c r="DV71" s="47">
        <v>0</v>
      </c>
      <c r="DW71" s="47">
        <v>5580</v>
      </c>
      <c r="DX71" s="33">
        <f t="shared" si="39"/>
        <v>465</v>
      </c>
      <c r="DY71" s="47"/>
      <c r="DZ71" s="47"/>
      <c r="EA71" s="12">
        <f t="shared" si="61"/>
        <v>5580</v>
      </c>
      <c r="ED71" s="14"/>
      <c r="EF71" s="14"/>
      <c r="EG71" s="14"/>
      <c r="EI71" s="14"/>
    </row>
    <row r="72" spans="1:139" s="15" customFormat="1" ht="20.25" customHeight="1">
      <c r="A72" s="21">
        <v>63</v>
      </c>
      <c r="B72" s="46" t="s">
        <v>118</v>
      </c>
      <c r="C72" s="38">
        <v>19706</v>
      </c>
      <c r="D72" s="42">
        <v>50</v>
      </c>
      <c r="E72" s="25">
        <f t="shared" si="62"/>
        <v>31431.4</v>
      </c>
      <c r="F72" s="33">
        <f t="shared" si="40"/>
        <v>2619.2833333333333</v>
      </c>
      <c r="G72" s="12" t="e">
        <f>#REF!+#REF!-DY72</f>
        <v>#REF!</v>
      </c>
      <c r="H72" s="12" t="e">
        <f t="shared" si="41"/>
        <v>#REF!</v>
      </c>
      <c r="I72" s="12" t="e">
        <f t="shared" si="42"/>
        <v>#REF!</v>
      </c>
      <c r="J72" s="12">
        <f t="shared" si="1"/>
        <v>6340.2</v>
      </c>
      <c r="K72" s="33">
        <f t="shared" si="2"/>
        <v>528.35</v>
      </c>
      <c r="L72" s="12">
        <f t="shared" si="43"/>
        <v>0</v>
      </c>
      <c r="M72" s="12">
        <f t="shared" si="44"/>
        <v>0</v>
      </c>
      <c r="N72" s="12">
        <f t="shared" si="45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46"/>
        <v>0</v>
      </c>
      <c r="S72" s="11">
        <f t="shared" si="47"/>
        <v>0</v>
      </c>
      <c r="T72" s="47">
        <v>0.2</v>
      </c>
      <c r="U72" s="33">
        <f t="shared" si="6"/>
        <v>1.6666666666666666E-2</v>
      </c>
      <c r="V72" s="47"/>
      <c r="W72" s="12">
        <f t="shared" si="48"/>
        <v>0</v>
      </c>
      <c r="X72" s="11">
        <f t="shared" si="49"/>
        <v>0</v>
      </c>
      <c r="Y72" s="47">
        <v>920</v>
      </c>
      <c r="Z72" s="33">
        <f t="shared" si="7"/>
        <v>76.666666666666671</v>
      </c>
      <c r="AA72" s="47"/>
      <c r="AB72" s="12">
        <f t="shared" si="50"/>
        <v>0</v>
      </c>
      <c r="AC72" s="11">
        <f t="shared" si="51"/>
        <v>0</v>
      </c>
      <c r="AD72" s="47">
        <v>2600</v>
      </c>
      <c r="AE72" s="33">
        <f t="shared" si="8"/>
        <v>216.66666666666666</v>
      </c>
      <c r="AF72" s="47"/>
      <c r="AG72" s="12">
        <f t="shared" si="52"/>
        <v>0</v>
      </c>
      <c r="AH72" s="11">
        <f t="shared" si="53"/>
        <v>0</v>
      </c>
      <c r="AI72" s="47">
        <v>60</v>
      </c>
      <c r="AJ72" s="33">
        <f t="shared" si="9"/>
        <v>5</v>
      </c>
      <c r="AK72" s="47"/>
      <c r="AL72" s="12">
        <f t="shared" si="54"/>
        <v>0</v>
      </c>
      <c r="AM72" s="11">
        <f t="shared" si="55"/>
        <v>0</v>
      </c>
      <c r="AN72" s="47"/>
      <c r="AO72" s="33">
        <f t="shared" si="10"/>
        <v>0</v>
      </c>
      <c r="AP72" s="47"/>
      <c r="AQ72" s="12" t="e">
        <f t="shared" si="56"/>
        <v>#DIV/0!</v>
      </c>
      <c r="AR72" s="11" t="e">
        <f t="shared" si="57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58"/>
        <v>0</v>
      </c>
      <c r="BR72" s="11">
        <f t="shared" si="59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60"/>
        <v>31431.4</v>
      </c>
      <c r="DH72" s="42">
        <v>0</v>
      </c>
      <c r="DI72" s="33">
        <f t="shared" si="34"/>
        <v>0</v>
      </c>
      <c r="DJ72" s="47">
        <v>0</v>
      </c>
      <c r="DK72" s="47">
        <v>0</v>
      </c>
      <c r="DL72" s="33">
        <f t="shared" si="35"/>
        <v>0</v>
      </c>
      <c r="DM72" s="47"/>
      <c r="DN72" s="42">
        <v>0</v>
      </c>
      <c r="DO72" s="33">
        <f t="shared" si="36"/>
        <v>0</v>
      </c>
      <c r="DP72" s="47">
        <v>0</v>
      </c>
      <c r="DQ72" s="47">
        <v>0</v>
      </c>
      <c r="DR72" s="33">
        <f t="shared" si="37"/>
        <v>0</v>
      </c>
      <c r="DS72" s="47"/>
      <c r="DT72" s="42">
        <v>0</v>
      </c>
      <c r="DU72" s="33">
        <f t="shared" si="38"/>
        <v>0</v>
      </c>
      <c r="DV72" s="47">
        <v>0</v>
      </c>
      <c r="DW72" s="47">
        <v>1800</v>
      </c>
      <c r="DX72" s="33">
        <f t="shared" si="39"/>
        <v>150</v>
      </c>
      <c r="DY72" s="47"/>
      <c r="DZ72" s="47"/>
      <c r="EA72" s="12">
        <f t="shared" si="61"/>
        <v>1800</v>
      </c>
      <c r="ED72" s="14"/>
      <c r="EF72" s="14"/>
      <c r="EG72" s="14"/>
      <c r="EI72" s="14"/>
    </row>
    <row r="73" spans="1:139" s="15" customFormat="1" ht="20.25" customHeight="1">
      <c r="A73" s="21">
        <v>64</v>
      </c>
      <c r="B73" s="46" t="s">
        <v>119</v>
      </c>
      <c r="C73" s="38">
        <v>3609.8</v>
      </c>
      <c r="D73" s="42">
        <v>0</v>
      </c>
      <c r="E73" s="25">
        <f t="shared" si="62"/>
        <v>15531.08</v>
      </c>
      <c r="F73" s="33">
        <f t="shared" si="40"/>
        <v>1294.2566666666667</v>
      </c>
      <c r="G73" s="12" t="e">
        <f>#REF!+#REF!-DY73</f>
        <v>#REF!</v>
      </c>
      <c r="H73" s="12" t="e">
        <f t="shared" si="41"/>
        <v>#REF!</v>
      </c>
      <c r="I73" s="12" t="e">
        <f t="shared" si="42"/>
        <v>#REF!</v>
      </c>
      <c r="J73" s="12">
        <f t="shared" si="1"/>
        <v>3605.4</v>
      </c>
      <c r="K73" s="33">
        <f t="shared" si="2"/>
        <v>300.45</v>
      </c>
      <c r="L73" s="12">
        <f t="shared" si="43"/>
        <v>0</v>
      </c>
      <c r="M73" s="12">
        <f t="shared" si="44"/>
        <v>0</v>
      </c>
      <c r="N73" s="12">
        <f t="shared" si="45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46"/>
        <v>0</v>
      </c>
      <c r="S73" s="11">
        <f t="shared" si="47"/>
        <v>0</v>
      </c>
      <c r="T73" s="47">
        <v>0</v>
      </c>
      <c r="U73" s="33">
        <f t="shared" si="6"/>
        <v>0</v>
      </c>
      <c r="V73" s="47"/>
      <c r="W73" s="12" t="e">
        <f t="shared" si="48"/>
        <v>#DIV/0!</v>
      </c>
      <c r="X73" s="11" t="e">
        <f t="shared" si="49"/>
        <v>#DIV/0!</v>
      </c>
      <c r="Y73" s="47">
        <v>700.5</v>
      </c>
      <c r="Z73" s="33">
        <f t="shared" si="7"/>
        <v>58.375</v>
      </c>
      <c r="AA73" s="47"/>
      <c r="AB73" s="12">
        <f t="shared" si="50"/>
        <v>0</v>
      </c>
      <c r="AC73" s="11">
        <f t="shared" si="51"/>
        <v>0</v>
      </c>
      <c r="AD73" s="47">
        <v>1854.9</v>
      </c>
      <c r="AE73" s="33">
        <f t="shared" si="8"/>
        <v>154.57500000000002</v>
      </c>
      <c r="AF73" s="47"/>
      <c r="AG73" s="12">
        <f t="shared" si="52"/>
        <v>0</v>
      </c>
      <c r="AH73" s="11">
        <f t="shared" si="53"/>
        <v>0</v>
      </c>
      <c r="AI73" s="47">
        <v>0</v>
      </c>
      <c r="AJ73" s="33">
        <f t="shared" si="9"/>
        <v>0</v>
      </c>
      <c r="AK73" s="47"/>
      <c r="AL73" s="12" t="e">
        <f t="shared" si="54"/>
        <v>#DIV/0!</v>
      </c>
      <c r="AM73" s="11" t="e">
        <f t="shared" si="55"/>
        <v>#DIV/0!</v>
      </c>
      <c r="AN73" s="47"/>
      <c r="AO73" s="33">
        <f t="shared" si="10"/>
        <v>0</v>
      </c>
      <c r="AP73" s="47"/>
      <c r="AQ73" s="12" t="e">
        <f t="shared" si="56"/>
        <v>#DIV/0!</v>
      </c>
      <c r="AR73" s="11" t="e">
        <f t="shared" si="57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58"/>
        <v>0</v>
      </c>
      <c r="BR73" s="11">
        <f t="shared" si="59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60"/>
        <v>15531.08</v>
      </c>
      <c r="DH73" s="42">
        <v>0</v>
      </c>
      <c r="DI73" s="33">
        <f t="shared" si="34"/>
        <v>0</v>
      </c>
      <c r="DJ73" s="47">
        <v>0</v>
      </c>
      <c r="DK73" s="47">
        <v>0</v>
      </c>
      <c r="DL73" s="33">
        <f t="shared" si="35"/>
        <v>0</v>
      </c>
      <c r="DM73" s="47"/>
      <c r="DN73" s="42">
        <v>0</v>
      </c>
      <c r="DO73" s="33">
        <f t="shared" si="36"/>
        <v>0</v>
      </c>
      <c r="DP73" s="47">
        <v>0</v>
      </c>
      <c r="DQ73" s="47">
        <v>0</v>
      </c>
      <c r="DR73" s="33">
        <f t="shared" si="37"/>
        <v>0</v>
      </c>
      <c r="DS73" s="47"/>
      <c r="DT73" s="42">
        <v>0</v>
      </c>
      <c r="DU73" s="33">
        <f t="shared" si="38"/>
        <v>0</v>
      </c>
      <c r="DV73" s="47">
        <v>0</v>
      </c>
      <c r="DW73" s="47">
        <v>780</v>
      </c>
      <c r="DX73" s="33">
        <f t="shared" si="39"/>
        <v>65</v>
      </c>
      <c r="DY73" s="47"/>
      <c r="DZ73" s="47"/>
      <c r="EA73" s="12">
        <f t="shared" si="61"/>
        <v>780</v>
      </c>
      <c r="ED73" s="14"/>
      <c r="EF73" s="14"/>
      <c r="EG73" s="14"/>
      <c r="EI73" s="14"/>
    </row>
    <row r="74" spans="1:139" s="15" customFormat="1" ht="20.25" customHeight="1">
      <c r="A74" s="21">
        <v>65</v>
      </c>
      <c r="B74" s="45" t="s">
        <v>120</v>
      </c>
      <c r="C74" s="38">
        <v>2921.7</v>
      </c>
      <c r="D74" s="42">
        <v>0</v>
      </c>
      <c r="E74" s="25">
        <f t="shared" ref="E74:E82" si="63">DG74+EA74-DW74</f>
        <v>15082.2</v>
      </c>
      <c r="F74" s="33">
        <f t="shared" si="40"/>
        <v>1256.8500000000001</v>
      </c>
      <c r="G74" s="12" t="e">
        <f>#REF!+#REF!-DY74</f>
        <v>#REF!</v>
      </c>
      <c r="H74" s="12" t="e">
        <f t="shared" si="41"/>
        <v>#REF!</v>
      </c>
      <c r="I74" s="12" t="e">
        <f t="shared" si="42"/>
        <v>#REF!</v>
      </c>
      <c r="J74" s="12">
        <f t="shared" ref="J74:J81" si="64">T74+Y74+AD74+AI74+AN74+AS74+BK74+BS74+BV74+BY74+CB74+CE74+CK74+CN74+CT74+CW74+DC74</f>
        <v>2458.6</v>
      </c>
      <c r="K74" s="33">
        <f t="shared" ref="K74:K81" si="65">J74/12*1</f>
        <v>204.88333333333333</v>
      </c>
      <c r="L74" s="12">
        <f t="shared" si="43"/>
        <v>0</v>
      </c>
      <c r="M74" s="12">
        <f t="shared" si="44"/>
        <v>0</v>
      </c>
      <c r="N74" s="12">
        <f t="shared" si="45"/>
        <v>0</v>
      </c>
      <c r="O74" s="20">
        <f t="shared" ref="O74:O81" si="66">T74+AD74</f>
        <v>1363.2</v>
      </c>
      <c r="P74" s="33">
        <f t="shared" ref="P74:P81" si="67">O74/12*1</f>
        <v>113.60000000000001</v>
      </c>
      <c r="Q74" s="20">
        <f t="shared" ref="Q74:Q81" si="68">V74+AF74</f>
        <v>0</v>
      </c>
      <c r="R74" s="12">
        <f t="shared" si="46"/>
        <v>0</v>
      </c>
      <c r="S74" s="11">
        <f t="shared" si="47"/>
        <v>0</v>
      </c>
      <c r="T74" s="47">
        <v>0</v>
      </c>
      <c r="U74" s="33">
        <f t="shared" ref="U74:U81" si="69">T74/12*1</f>
        <v>0</v>
      </c>
      <c r="V74" s="47"/>
      <c r="W74" s="12" t="e">
        <f t="shared" si="48"/>
        <v>#DIV/0!</v>
      </c>
      <c r="X74" s="11" t="e">
        <f t="shared" si="49"/>
        <v>#DIV/0!</v>
      </c>
      <c r="Y74" s="47">
        <v>783.4</v>
      </c>
      <c r="Z74" s="33">
        <f t="shared" ref="Z74:Z81" si="70">Y74/12*1</f>
        <v>65.283333333333331</v>
      </c>
      <c r="AA74" s="47"/>
      <c r="AB74" s="12">
        <f t="shared" si="50"/>
        <v>0</v>
      </c>
      <c r="AC74" s="11">
        <f t="shared" si="51"/>
        <v>0</v>
      </c>
      <c r="AD74" s="47">
        <v>1363.2</v>
      </c>
      <c r="AE74" s="33">
        <f t="shared" ref="AE74:AE81" si="71">AD74/12*1</f>
        <v>113.60000000000001</v>
      </c>
      <c r="AF74" s="47"/>
      <c r="AG74" s="12">
        <f t="shared" si="52"/>
        <v>0</v>
      </c>
      <c r="AH74" s="11">
        <f t="shared" si="53"/>
        <v>0</v>
      </c>
      <c r="AI74" s="47">
        <v>12</v>
      </c>
      <c r="AJ74" s="33">
        <f t="shared" ref="AJ74:AJ81" si="72">AI74/12*1</f>
        <v>1</v>
      </c>
      <c r="AK74" s="47"/>
      <c r="AL74" s="12">
        <f t="shared" si="54"/>
        <v>0</v>
      </c>
      <c r="AM74" s="11">
        <f t="shared" si="55"/>
        <v>0</v>
      </c>
      <c r="AN74" s="47"/>
      <c r="AO74" s="33">
        <f t="shared" ref="AO74:AO81" si="73">AN74/12*1</f>
        <v>0</v>
      </c>
      <c r="AP74" s="47"/>
      <c r="AQ74" s="12" t="e">
        <f t="shared" si="56"/>
        <v>#DIV/0!</v>
      </c>
      <c r="AR74" s="11" t="e">
        <f t="shared" si="57"/>
        <v>#DIV/0!</v>
      </c>
      <c r="AS74" s="38">
        <v>0</v>
      </c>
      <c r="AT74" s="33">
        <f t="shared" ref="AT74:AT81" si="74">AS74/12*1</f>
        <v>0</v>
      </c>
      <c r="AU74" s="47">
        <v>0</v>
      </c>
      <c r="AV74" s="38">
        <v>0</v>
      </c>
      <c r="AW74" s="33">
        <f t="shared" ref="AW74:AW81" si="75">AV74/12*1</f>
        <v>0</v>
      </c>
      <c r="AX74" s="47"/>
      <c r="AY74" s="48">
        <v>12623.6</v>
      </c>
      <c r="AZ74" s="33">
        <f t="shared" ref="AZ74:AZ81" si="76">AY74/12*1</f>
        <v>1051.9666666666667</v>
      </c>
      <c r="BA74" s="47"/>
      <c r="BB74" s="38">
        <v>0</v>
      </c>
      <c r="BC74" s="33">
        <f t="shared" ref="BC74:BC81" si="77">BB74/12*1</f>
        <v>0</v>
      </c>
      <c r="BD74" s="23"/>
      <c r="BE74" s="42">
        <v>0</v>
      </c>
      <c r="BF74" s="33">
        <f t="shared" ref="BF74:BF81" si="78">BE74/12*1</f>
        <v>0</v>
      </c>
      <c r="BG74" s="47"/>
      <c r="BH74" s="38">
        <v>0</v>
      </c>
      <c r="BI74" s="33">
        <f t="shared" ref="BI74:BI81" si="79">BH74/12*1</f>
        <v>0</v>
      </c>
      <c r="BJ74" s="47">
        <v>0</v>
      </c>
      <c r="BK74" s="38">
        <v>0</v>
      </c>
      <c r="BL74" s="33">
        <f t="shared" ref="BL74:BL81" si="80">BK74/12*1</f>
        <v>0</v>
      </c>
      <c r="BM74" s="47">
        <v>0</v>
      </c>
      <c r="BN74" s="20">
        <f t="shared" ref="BN74:BN81" si="81">BS74+BV74+BY74+CB74</f>
        <v>300</v>
      </c>
      <c r="BO74" s="33">
        <f t="shared" ref="BO74:BO81" si="82">BN74/12*1</f>
        <v>25</v>
      </c>
      <c r="BP74" s="20">
        <f t="shared" ref="BP74:BP81" si="83">BU74+BX74+CA74+CD74</f>
        <v>0</v>
      </c>
      <c r="BQ74" s="12">
        <f t="shared" si="58"/>
        <v>0</v>
      </c>
      <c r="BR74" s="11">
        <f t="shared" si="59"/>
        <v>0</v>
      </c>
      <c r="BS74" s="47">
        <v>240</v>
      </c>
      <c r="BT74" s="33">
        <f t="shared" ref="BT74:BT81" si="84">BS74/12*1</f>
        <v>20</v>
      </c>
      <c r="BU74" s="47"/>
      <c r="BV74" s="47">
        <v>60</v>
      </c>
      <c r="BW74" s="33">
        <f t="shared" ref="BW74:BW81" si="85">BV74/12*1</f>
        <v>5</v>
      </c>
      <c r="BX74" s="47"/>
      <c r="BY74" s="42">
        <v>0</v>
      </c>
      <c r="BZ74" s="33">
        <f t="shared" ref="BZ74:BZ81" si="86">BY74/12*1</f>
        <v>0</v>
      </c>
      <c r="CA74" s="47"/>
      <c r="CB74" s="47">
        <v>0</v>
      </c>
      <c r="CC74" s="33">
        <f t="shared" ref="CC74:CC81" si="87">CB74/12*1</f>
        <v>0</v>
      </c>
      <c r="CD74" s="47"/>
      <c r="CE74" s="19"/>
      <c r="CF74" s="33">
        <f t="shared" ref="CF74:CF81" si="88">CE74/12*1</f>
        <v>0</v>
      </c>
      <c r="CG74" s="47">
        <v>0</v>
      </c>
      <c r="CH74" s="42">
        <v>0</v>
      </c>
      <c r="CI74" s="33">
        <f t="shared" ref="CI74:CI81" si="89">CH74/12*1</f>
        <v>0</v>
      </c>
      <c r="CJ74" s="47"/>
      <c r="CK74" s="38">
        <v>0</v>
      </c>
      <c r="CL74" s="33">
        <f t="shared" ref="CL74:CL81" si="90">CK74/12*1</f>
        <v>0</v>
      </c>
      <c r="CM74" s="47"/>
      <c r="CN74" s="47">
        <v>0</v>
      </c>
      <c r="CO74" s="33">
        <f t="shared" ref="CO74:CO81" si="91">CN74/12*1</f>
        <v>0</v>
      </c>
      <c r="CP74" s="47"/>
      <c r="CQ74" s="47">
        <v>0</v>
      </c>
      <c r="CR74" s="33">
        <f t="shared" ref="CR74:CR81" si="92">CQ74/12*1</f>
        <v>0</v>
      </c>
      <c r="CS74" s="47"/>
      <c r="CT74" s="38">
        <v>0</v>
      </c>
      <c r="CU74" s="33">
        <f t="shared" ref="CU74:CU81" si="93">CT74/12*1</f>
        <v>0</v>
      </c>
      <c r="CV74" s="47"/>
      <c r="CW74" s="42">
        <v>0</v>
      </c>
      <c r="CX74" s="33">
        <f t="shared" ref="CX74:CX81" si="94">CW74/12*1</f>
        <v>0</v>
      </c>
      <c r="CY74" s="47"/>
      <c r="CZ74" s="42">
        <v>0</v>
      </c>
      <c r="DA74" s="33">
        <f t="shared" ref="DA74:DA81" si="95">CZ74/12*1</f>
        <v>0</v>
      </c>
      <c r="DB74" s="47"/>
      <c r="DC74" s="47">
        <v>0</v>
      </c>
      <c r="DD74" s="33">
        <f t="shared" ref="DD74:DD81" si="96">DC74/12*1</f>
        <v>0</v>
      </c>
      <c r="DE74" s="47"/>
      <c r="DF74" s="47"/>
      <c r="DG74" s="20">
        <f t="shared" si="60"/>
        <v>15082.2</v>
      </c>
      <c r="DH74" s="42">
        <v>0</v>
      </c>
      <c r="DI74" s="33">
        <f t="shared" ref="DI74:DI81" si="97">DH74/12*1</f>
        <v>0</v>
      </c>
      <c r="DJ74" s="47">
        <v>0</v>
      </c>
      <c r="DK74" s="47">
        <v>0</v>
      </c>
      <c r="DL74" s="33">
        <f t="shared" ref="DL74:DL81" si="98">DK74/12*1</f>
        <v>0</v>
      </c>
      <c r="DM74" s="47"/>
      <c r="DN74" s="42">
        <v>0</v>
      </c>
      <c r="DO74" s="33">
        <f t="shared" ref="DO74:DO81" si="99">DN74/12*1</f>
        <v>0</v>
      </c>
      <c r="DP74" s="47">
        <v>0</v>
      </c>
      <c r="DQ74" s="47">
        <v>0</v>
      </c>
      <c r="DR74" s="33">
        <f t="shared" ref="DR74:DR81" si="100">DQ74/12*1</f>
        <v>0</v>
      </c>
      <c r="DS74" s="47"/>
      <c r="DT74" s="42">
        <v>0</v>
      </c>
      <c r="DU74" s="33">
        <f t="shared" ref="DU74:DU81" si="101">DT74/12*1</f>
        <v>0</v>
      </c>
      <c r="DV74" s="47">
        <v>0</v>
      </c>
      <c r="DW74" s="47">
        <v>800</v>
      </c>
      <c r="DX74" s="33">
        <f t="shared" ref="DX74:DX81" si="102">DW74/12*1</f>
        <v>66.666666666666671</v>
      </c>
      <c r="DY74" s="47"/>
      <c r="DZ74" s="47"/>
      <c r="EA74" s="20">
        <f t="shared" si="61"/>
        <v>800</v>
      </c>
      <c r="ED74" s="14"/>
      <c r="EF74" s="14"/>
      <c r="EG74" s="14"/>
      <c r="EI74" s="14"/>
    </row>
    <row r="75" spans="1:139" s="15" customFormat="1" ht="20.25" customHeight="1">
      <c r="A75" s="21">
        <v>66</v>
      </c>
      <c r="B75" s="45" t="s">
        <v>121</v>
      </c>
      <c r="C75" s="42">
        <v>17914.8</v>
      </c>
      <c r="D75" s="42">
        <v>0</v>
      </c>
      <c r="E75" s="25">
        <f t="shared" si="63"/>
        <v>10417.9</v>
      </c>
      <c r="F75" s="33">
        <f t="shared" ref="F75:F81" si="103">E75/12*1</f>
        <v>868.1583333333333</v>
      </c>
      <c r="G75" s="12" t="e">
        <f>#REF!+#REF!-DY75</f>
        <v>#REF!</v>
      </c>
      <c r="H75" s="12" t="e">
        <f t="shared" ref="H75:H82" si="104">G75/F75*100</f>
        <v>#REF!</v>
      </c>
      <c r="I75" s="12" t="e">
        <f t="shared" ref="I75:I82" si="105">G75/E75*100</f>
        <v>#REF!</v>
      </c>
      <c r="J75" s="12">
        <f t="shared" si="64"/>
        <v>3415.1</v>
      </c>
      <c r="K75" s="33">
        <f t="shared" si="65"/>
        <v>284.59166666666664</v>
      </c>
      <c r="L75" s="12">
        <f t="shared" ref="L75:L81" si="106">V75+AA75+AF75+AK75+AP75+AU75+BM75+BU75+BX75+CA75+CD75+CG75+CM75+CP75+CV75+CY75+DE75</f>
        <v>0</v>
      </c>
      <c r="M75" s="12">
        <f t="shared" ref="M75:M82" si="107">L75/K75*100</f>
        <v>0</v>
      </c>
      <c r="N75" s="12">
        <f t="shared" ref="N75:N82" si="108">L75/J75*100</f>
        <v>0</v>
      </c>
      <c r="O75" s="20">
        <f t="shared" si="66"/>
        <v>639.69999999999993</v>
      </c>
      <c r="P75" s="33">
        <f t="shared" si="67"/>
        <v>53.30833333333333</v>
      </c>
      <c r="Q75" s="20">
        <f t="shared" si="68"/>
        <v>0</v>
      </c>
      <c r="R75" s="12">
        <f t="shared" ref="R75:R82" si="109">Q75/P75*100</f>
        <v>0</v>
      </c>
      <c r="S75" s="11">
        <f t="shared" ref="S75:S82" si="110">Q75/O75*100</f>
        <v>0</v>
      </c>
      <c r="T75" s="47">
        <v>5.8</v>
      </c>
      <c r="U75" s="33">
        <f t="shared" si="69"/>
        <v>0.48333333333333334</v>
      </c>
      <c r="V75" s="47"/>
      <c r="W75" s="12">
        <f t="shared" ref="W75:W82" si="111">V75/U75*100</f>
        <v>0</v>
      </c>
      <c r="X75" s="11">
        <f t="shared" ref="X75:X82" si="112">V75/T75*100</f>
        <v>0</v>
      </c>
      <c r="Y75" s="47">
        <v>1355.4</v>
      </c>
      <c r="Z75" s="33">
        <f t="shared" si="70"/>
        <v>112.95</v>
      </c>
      <c r="AA75" s="47"/>
      <c r="AB75" s="12">
        <f t="shared" ref="AB75:AB82" si="113">AA75/Z75*100</f>
        <v>0</v>
      </c>
      <c r="AC75" s="11">
        <f t="shared" ref="AC75:AC82" si="114">AA75/Y75*100</f>
        <v>0</v>
      </c>
      <c r="AD75" s="47">
        <v>633.9</v>
      </c>
      <c r="AE75" s="33">
        <f t="shared" si="71"/>
        <v>52.824999999999996</v>
      </c>
      <c r="AF75" s="47"/>
      <c r="AG75" s="12">
        <f t="shared" ref="AG75:AG82" si="115">AF75/AE75*100</f>
        <v>0</v>
      </c>
      <c r="AH75" s="11">
        <f t="shared" ref="AH75:AH82" si="116">AF75/AD75*100</f>
        <v>0</v>
      </c>
      <c r="AI75" s="47">
        <v>20</v>
      </c>
      <c r="AJ75" s="33">
        <f t="shared" si="72"/>
        <v>1.6666666666666667</v>
      </c>
      <c r="AK75" s="47"/>
      <c r="AL75" s="12">
        <f t="shared" ref="AL75:AL82" si="117">AK75/AJ75*100</f>
        <v>0</v>
      </c>
      <c r="AM75" s="11">
        <f t="shared" ref="AM75:AM82" si="118">AK75/AI75*100</f>
        <v>0</v>
      </c>
      <c r="AN75" s="47"/>
      <c r="AO75" s="33">
        <f t="shared" si="73"/>
        <v>0</v>
      </c>
      <c r="AP75" s="47"/>
      <c r="AQ75" s="12" t="e">
        <f t="shared" ref="AQ75:AQ82" si="119">AP75/AO75*100</f>
        <v>#DIV/0!</v>
      </c>
      <c r="AR75" s="11" t="e">
        <f t="shared" ref="AR75:AR82" si="120">AP75/AN75*100</f>
        <v>#DIV/0!</v>
      </c>
      <c r="AS75" s="38">
        <v>0</v>
      </c>
      <c r="AT75" s="33">
        <f t="shared" si="74"/>
        <v>0</v>
      </c>
      <c r="AU75" s="47">
        <v>0</v>
      </c>
      <c r="AV75" s="38">
        <v>0</v>
      </c>
      <c r="AW75" s="33">
        <f t="shared" si="75"/>
        <v>0</v>
      </c>
      <c r="AX75" s="47"/>
      <c r="AY75" s="48">
        <v>7002.8</v>
      </c>
      <c r="AZ75" s="33">
        <f t="shared" si="76"/>
        <v>583.56666666666672</v>
      </c>
      <c r="BA75" s="47"/>
      <c r="BB75" s="38">
        <v>0</v>
      </c>
      <c r="BC75" s="33">
        <f t="shared" si="77"/>
        <v>0</v>
      </c>
      <c r="BD75" s="23"/>
      <c r="BE75" s="42">
        <v>0</v>
      </c>
      <c r="BF75" s="33">
        <f t="shared" si="78"/>
        <v>0</v>
      </c>
      <c r="BG75" s="47"/>
      <c r="BH75" s="38">
        <v>0</v>
      </c>
      <c r="BI75" s="33">
        <f t="shared" si="79"/>
        <v>0</v>
      </c>
      <c r="BJ75" s="47">
        <v>0</v>
      </c>
      <c r="BK75" s="38">
        <v>0</v>
      </c>
      <c r="BL75" s="33">
        <f t="shared" si="80"/>
        <v>0</v>
      </c>
      <c r="BM75" s="47">
        <v>0</v>
      </c>
      <c r="BN75" s="20">
        <f t="shared" si="81"/>
        <v>700</v>
      </c>
      <c r="BO75" s="33">
        <f t="shared" si="82"/>
        <v>58.333333333333336</v>
      </c>
      <c r="BP75" s="20">
        <f t="shared" si="83"/>
        <v>0</v>
      </c>
      <c r="BQ75" s="12">
        <f t="shared" ref="BQ75:BQ82" si="121">BP75/BO75*100</f>
        <v>0</v>
      </c>
      <c r="BR75" s="11">
        <f t="shared" ref="BR75:BR82" si="122">BP75/BN75*100</f>
        <v>0</v>
      </c>
      <c r="BS75" s="47">
        <v>700</v>
      </c>
      <c r="BT75" s="33">
        <f t="shared" si="84"/>
        <v>58.333333333333336</v>
      </c>
      <c r="BU75" s="47"/>
      <c r="BV75" s="47">
        <v>0</v>
      </c>
      <c r="BW75" s="33">
        <f t="shared" si="85"/>
        <v>0</v>
      </c>
      <c r="BX75" s="47"/>
      <c r="BY75" s="42">
        <v>0</v>
      </c>
      <c r="BZ75" s="33">
        <f t="shared" si="86"/>
        <v>0</v>
      </c>
      <c r="CA75" s="47"/>
      <c r="CB75" s="47">
        <v>0</v>
      </c>
      <c r="CC75" s="33">
        <f t="shared" si="87"/>
        <v>0</v>
      </c>
      <c r="CD75" s="47"/>
      <c r="CE75" s="19"/>
      <c r="CF75" s="33">
        <f t="shared" si="88"/>
        <v>0</v>
      </c>
      <c r="CG75" s="47">
        <v>0</v>
      </c>
      <c r="CH75" s="42">
        <v>0</v>
      </c>
      <c r="CI75" s="33">
        <f t="shared" si="89"/>
        <v>0</v>
      </c>
      <c r="CJ75" s="47"/>
      <c r="CK75" s="38">
        <v>0</v>
      </c>
      <c r="CL75" s="33">
        <f t="shared" si="90"/>
        <v>0</v>
      </c>
      <c r="CM75" s="47"/>
      <c r="CN75" s="47">
        <v>0</v>
      </c>
      <c r="CO75" s="33">
        <f t="shared" si="91"/>
        <v>0</v>
      </c>
      <c r="CP75" s="47"/>
      <c r="CQ75" s="47">
        <v>0</v>
      </c>
      <c r="CR75" s="33">
        <f t="shared" si="92"/>
        <v>0</v>
      </c>
      <c r="CS75" s="47"/>
      <c r="CT75" s="38">
        <v>0</v>
      </c>
      <c r="CU75" s="33">
        <f t="shared" si="93"/>
        <v>0</v>
      </c>
      <c r="CV75" s="47"/>
      <c r="CW75" s="42">
        <v>0</v>
      </c>
      <c r="CX75" s="33">
        <f t="shared" si="94"/>
        <v>0</v>
      </c>
      <c r="CY75" s="47"/>
      <c r="CZ75" s="42">
        <v>0</v>
      </c>
      <c r="DA75" s="33">
        <f t="shared" si="95"/>
        <v>0</v>
      </c>
      <c r="DB75" s="47"/>
      <c r="DC75" s="47">
        <v>700</v>
      </c>
      <c r="DD75" s="33">
        <f t="shared" si="96"/>
        <v>58.333333333333336</v>
      </c>
      <c r="DE75" s="47"/>
      <c r="DF75" s="47"/>
      <c r="DG75" s="20">
        <f t="shared" ref="DG75:DG81" si="123">T75+Y75+AD75+AI75+AN75+AS75+AV75+AY75+BB75+BE75+BH75+BK75+BS75+BV75+BY75+CB75+CE75+CH75+CK75+CN75+CT75+CW75+CZ75+DC75</f>
        <v>10417.9</v>
      </c>
      <c r="DH75" s="42">
        <v>0</v>
      </c>
      <c r="DI75" s="33">
        <f t="shared" si="97"/>
        <v>0</v>
      </c>
      <c r="DJ75" s="47">
        <v>0</v>
      </c>
      <c r="DK75" s="47">
        <v>0</v>
      </c>
      <c r="DL75" s="33">
        <f t="shared" si="98"/>
        <v>0</v>
      </c>
      <c r="DM75" s="47"/>
      <c r="DN75" s="42">
        <v>0</v>
      </c>
      <c r="DO75" s="33">
        <f t="shared" si="99"/>
        <v>0</v>
      </c>
      <c r="DP75" s="47">
        <v>0</v>
      </c>
      <c r="DQ75" s="47">
        <v>0</v>
      </c>
      <c r="DR75" s="33">
        <f t="shared" si="100"/>
        <v>0</v>
      </c>
      <c r="DS75" s="47"/>
      <c r="DT75" s="42">
        <v>0</v>
      </c>
      <c r="DU75" s="33">
        <f t="shared" si="101"/>
        <v>0</v>
      </c>
      <c r="DV75" s="47">
        <v>0</v>
      </c>
      <c r="DW75" s="47">
        <v>540</v>
      </c>
      <c r="DX75" s="33">
        <f t="shared" si="102"/>
        <v>45</v>
      </c>
      <c r="DY75" s="47"/>
      <c r="DZ75" s="47"/>
      <c r="EA75" s="20">
        <f t="shared" ref="EA75:EA81" si="124">DH75+DK75+DN75+DQ75+DT75+DW75</f>
        <v>540</v>
      </c>
      <c r="ED75" s="14"/>
      <c r="EF75" s="14"/>
      <c r="EG75" s="14"/>
      <c r="EI75" s="14"/>
    </row>
    <row r="76" spans="1:139" s="15" customFormat="1" ht="20.25" customHeight="1">
      <c r="A76" s="21">
        <v>67</v>
      </c>
      <c r="B76" s="45" t="s">
        <v>122</v>
      </c>
      <c r="C76" s="38">
        <v>1774.4</v>
      </c>
      <c r="D76" s="42">
        <v>0</v>
      </c>
      <c r="E76" s="25">
        <f t="shared" si="63"/>
        <v>5480.5</v>
      </c>
      <c r="F76" s="33">
        <f t="shared" si="103"/>
        <v>456.70833333333331</v>
      </c>
      <c r="G76" s="12" t="e">
        <f>#REF!+#REF!-DY76</f>
        <v>#REF!</v>
      </c>
      <c r="H76" s="12" t="e">
        <f t="shared" si="104"/>
        <v>#REF!</v>
      </c>
      <c r="I76" s="12" t="e">
        <f t="shared" si="105"/>
        <v>#REF!</v>
      </c>
      <c r="J76" s="12">
        <f t="shared" si="64"/>
        <v>1980.5</v>
      </c>
      <c r="K76" s="33">
        <f t="shared" si="65"/>
        <v>165.04166666666666</v>
      </c>
      <c r="L76" s="12">
        <f t="shared" si="106"/>
        <v>0</v>
      </c>
      <c r="M76" s="12">
        <f t="shared" si="107"/>
        <v>0</v>
      </c>
      <c r="N76" s="12">
        <f t="shared" si="108"/>
        <v>0</v>
      </c>
      <c r="O76" s="20">
        <f t="shared" si="66"/>
        <v>393.5</v>
      </c>
      <c r="P76" s="33">
        <f t="shared" si="67"/>
        <v>32.791666666666664</v>
      </c>
      <c r="Q76" s="20">
        <f t="shared" si="68"/>
        <v>0</v>
      </c>
      <c r="R76" s="12">
        <f t="shared" si="109"/>
        <v>0</v>
      </c>
      <c r="S76" s="11">
        <f t="shared" si="110"/>
        <v>0</v>
      </c>
      <c r="T76" s="47">
        <v>4.5</v>
      </c>
      <c r="U76" s="33">
        <f t="shared" si="69"/>
        <v>0.375</v>
      </c>
      <c r="V76" s="47"/>
      <c r="W76" s="12">
        <f t="shared" si="111"/>
        <v>0</v>
      </c>
      <c r="X76" s="11">
        <f t="shared" si="112"/>
        <v>0</v>
      </c>
      <c r="Y76" s="47">
        <v>1337</v>
      </c>
      <c r="Z76" s="33">
        <f t="shared" si="70"/>
        <v>111.41666666666667</v>
      </c>
      <c r="AA76" s="47"/>
      <c r="AB76" s="12">
        <f t="shared" si="113"/>
        <v>0</v>
      </c>
      <c r="AC76" s="11">
        <f t="shared" si="114"/>
        <v>0</v>
      </c>
      <c r="AD76" s="47">
        <v>389</v>
      </c>
      <c r="AE76" s="33">
        <f t="shared" si="71"/>
        <v>32.416666666666664</v>
      </c>
      <c r="AF76" s="47"/>
      <c r="AG76" s="12">
        <f t="shared" si="115"/>
        <v>0</v>
      </c>
      <c r="AH76" s="11">
        <f t="shared" si="116"/>
        <v>0</v>
      </c>
      <c r="AI76" s="47">
        <v>0</v>
      </c>
      <c r="AJ76" s="33">
        <f t="shared" si="72"/>
        <v>0</v>
      </c>
      <c r="AK76" s="47"/>
      <c r="AL76" s="12" t="e">
        <f t="shared" si="117"/>
        <v>#DIV/0!</v>
      </c>
      <c r="AM76" s="11" t="e">
        <f t="shared" si="118"/>
        <v>#DIV/0!</v>
      </c>
      <c r="AN76" s="47"/>
      <c r="AO76" s="33">
        <f t="shared" si="73"/>
        <v>0</v>
      </c>
      <c r="AP76" s="47"/>
      <c r="AQ76" s="12" t="e">
        <f t="shared" si="119"/>
        <v>#DIV/0!</v>
      </c>
      <c r="AR76" s="11" t="e">
        <f t="shared" si="120"/>
        <v>#DIV/0!</v>
      </c>
      <c r="AS76" s="38">
        <v>0</v>
      </c>
      <c r="AT76" s="33">
        <f t="shared" si="74"/>
        <v>0</v>
      </c>
      <c r="AU76" s="47">
        <v>0</v>
      </c>
      <c r="AV76" s="38">
        <v>0</v>
      </c>
      <c r="AW76" s="33">
        <f t="shared" si="75"/>
        <v>0</v>
      </c>
      <c r="AX76" s="47"/>
      <c r="AY76" s="48">
        <v>3500</v>
      </c>
      <c r="AZ76" s="33">
        <f t="shared" si="76"/>
        <v>291.66666666666669</v>
      </c>
      <c r="BA76" s="47"/>
      <c r="BB76" s="38">
        <v>0</v>
      </c>
      <c r="BC76" s="33">
        <f t="shared" si="77"/>
        <v>0</v>
      </c>
      <c r="BD76" s="23"/>
      <c r="BE76" s="42">
        <v>0</v>
      </c>
      <c r="BF76" s="33">
        <f t="shared" si="78"/>
        <v>0</v>
      </c>
      <c r="BG76" s="47"/>
      <c r="BH76" s="38">
        <v>0</v>
      </c>
      <c r="BI76" s="33">
        <f t="shared" si="79"/>
        <v>0</v>
      </c>
      <c r="BJ76" s="47">
        <v>0</v>
      </c>
      <c r="BK76" s="38">
        <v>0</v>
      </c>
      <c r="BL76" s="33">
        <f t="shared" si="80"/>
        <v>0</v>
      </c>
      <c r="BM76" s="47">
        <v>0</v>
      </c>
      <c r="BN76" s="20">
        <f t="shared" si="81"/>
        <v>250</v>
      </c>
      <c r="BO76" s="33">
        <f t="shared" si="82"/>
        <v>20.833333333333332</v>
      </c>
      <c r="BP76" s="20">
        <f t="shared" si="83"/>
        <v>0</v>
      </c>
      <c r="BQ76" s="12">
        <f t="shared" si="121"/>
        <v>0</v>
      </c>
      <c r="BR76" s="11">
        <f t="shared" si="122"/>
        <v>0</v>
      </c>
      <c r="BS76" s="47">
        <v>250</v>
      </c>
      <c r="BT76" s="33">
        <f t="shared" si="84"/>
        <v>20.833333333333332</v>
      </c>
      <c r="BU76" s="47"/>
      <c r="BV76" s="47">
        <v>0</v>
      </c>
      <c r="BW76" s="33">
        <f t="shared" si="85"/>
        <v>0</v>
      </c>
      <c r="BX76" s="47"/>
      <c r="BY76" s="42">
        <v>0</v>
      </c>
      <c r="BZ76" s="33">
        <f t="shared" si="86"/>
        <v>0</v>
      </c>
      <c r="CA76" s="47"/>
      <c r="CB76" s="47">
        <v>0</v>
      </c>
      <c r="CC76" s="33">
        <f t="shared" si="87"/>
        <v>0</v>
      </c>
      <c r="CD76" s="47"/>
      <c r="CE76" s="19"/>
      <c r="CF76" s="33">
        <f t="shared" si="88"/>
        <v>0</v>
      </c>
      <c r="CG76" s="47">
        <v>0</v>
      </c>
      <c r="CH76" s="42">
        <v>0</v>
      </c>
      <c r="CI76" s="33">
        <f t="shared" si="89"/>
        <v>0</v>
      </c>
      <c r="CJ76" s="47"/>
      <c r="CK76" s="38">
        <v>0</v>
      </c>
      <c r="CL76" s="33">
        <f t="shared" si="90"/>
        <v>0</v>
      </c>
      <c r="CM76" s="47"/>
      <c r="CN76" s="47">
        <v>0</v>
      </c>
      <c r="CO76" s="33">
        <f t="shared" si="91"/>
        <v>0</v>
      </c>
      <c r="CP76" s="47"/>
      <c r="CQ76" s="47">
        <v>0</v>
      </c>
      <c r="CR76" s="33">
        <f t="shared" si="92"/>
        <v>0</v>
      </c>
      <c r="CS76" s="47"/>
      <c r="CT76" s="38">
        <v>0</v>
      </c>
      <c r="CU76" s="33">
        <f t="shared" si="93"/>
        <v>0</v>
      </c>
      <c r="CV76" s="47"/>
      <c r="CW76" s="42">
        <v>0</v>
      </c>
      <c r="CX76" s="33">
        <f t="shared" si="94"/>
        <v>0</v>
      </c>
      <c r="CY76" s="47"/>
      <c r="CZ76" s="42">
        <v>0</v>
      </c>
      <c r="DA76" s="33">
        <f t="shared" si="95"/>
        <v>0</v>
      </c>
      <c r="DB76" s="47"/>
      <c r="DC76" s="47">
        <v>0</v>
      </c>
      <c r="DD76" s="33">
        <f t="shared" si="96"/>
        <v>0</v>
      </c>
      <c r="DE76" s="47"/>
      <c r="DF76" s="47"/>
      <c r="DG76" s="20">
        <f t="shared" si="123"/>
        <v>5480.5</v>
      </c>
      <c r="DH76" s="42">
        <v>0</v>
      </c>
      <c r="DI76" s="33">
        <f t="shared" si="97"/>
        <v>0</v>
      </c>
      <c r="DJ76" s="47">
        <v>0</v>
      </c>
      <c r="DK76" s="47">
        <v>0</v>
      </c>
      <c r="DL76" s="33">
        <f t="shared" si="98"/>
        <v>0</v>
      </c>
      <c r="DM76" s="47"/>
      <c r="DN76" s="42">
        <v>0</v>
      </c>
      <c r="DO76" s="33">
        <f t="shared" si="99"/>
        <v>0</v>
      </c>
      <c r="DP76" s="47">
        <v>0</v>
      </c>
      <c r="DQ76" s="47">
        <v>0</v>
      </c>
      <c r="DR76" s="33">
        <f t="shared" si="100"/>
        <v>0</v>
      </c>
      <c r="DS76" s="47"/>
      <c r="DT76" s="42">
        <v>0</v>
      </c>
      <c r="DU76" s="33">
        <f t="shared" si="101"/>
        <v>0</v>
      </c>
      <c r="DV76" s="47">
        <v>0</v>
      </c>
      <c r="DW76" s="47">
        <v>275</v>
      </c>
      <c r="DX76" s="33">
        <f t="shared" si="102"/>
        <v>22.916666666666668</v>
      </c>
      <c r="DY76" s="47"/>
      <c r="DZ76" s="47"/>
      <c r="EA76" s="20">
        <f t="shared" si="124"/>
        <v>275</v>
      </c>
      <c r="ED76" s="14"/>
      <c r="EF76" s="14"/>
      <c r="EG76" s="14"/>
      <c r="EI76" s="14"/>
    </row>
    <row r="77" spans="1:139" s="15" customFormat="1" ht="20.25" customHeight="1">
      <c r="A77" s="21">
        <v>68</v>
      </c>
      <c r="B77" s="45" t="s">
        <v>123</v>
      </c>
      <c r="C77" s="38">
        <v>392.6</v>
      </c>
      <c r="D77" s="42">
        <v>0</v>
      </c>
      <c r="E77" s="25">
        <f t="shared" si="63"/>
        <v>8781.4</v>
      </c>
      <c r="F77" s="33">
        <f t="shared" si="103"/>
        <v>731.7833333333333</v>
      </c>
      <c r="G77" s="12" t="e">
        <f>#REF!+#REF!-DY77</f>
        <v>#REF!</v>
      </c>
      <c r="H77" s="12" t="e">
        <f t="shared" si="104"/>
        <v>#REF!</v>
      </c>
      <c r="I77" s="12" t="e">
        <f t="shared" si="105"/>
        <v>#REF!</v>
      </c>
      <c r="J77" s="12">
        <f t="shared" si="64"/>
        <v>2899</v>
      </c>
      <c r="K77" s="33">
        <f t="shared" si="65"/>
        <v>241.58333333333334</v>
      </c>
      <c r="L77" s="12">
        <f t="shared" si="106"/>
        <v>0</v>
      </c>
      <c r="M77" s="12">
        <f t="shared" si="107"/>
        <v>0</v>
      </c>
      <c r="N77" s="12">
        <f t="shared" si="108"/>
        <v>0</v>
      </c>
      <c r="O77" s="20">
        <f t="shared" si="66"/>
        <v>1388.7</v>
      </c>
      <c r="P77" s="33">
        <f t="shared" si="67"/>
        <v>115.72500000000001</v>
      </c>
      <c r="Q77" s="20">
        <f t="shared" si="68"/>
        <v>0</v>
      </c>
      <c r="R77" s="12">
        <f t="shared" si="109"/>
        <v>0</v>
      </c>
      <c r="S77" s="11">
        <f t="shared" si="110"/>
        <v>0</v>
      </c>
      <c r="T77" s="47">
        <v>4.8</v>
      </c>
      <c r="U77" s="33">
        <f t="shared" si="69"/>
        <v>0.39999999999999997</v>
      </c>
      <c r="V77" s="47"/>
      <c r="W77" s="12">
        <f t="shared" si="111"/>
        <v>0</v>
      </c>
      <c r="X77" s="11">
        <f t="shared" si="112"/>
        <v>0</v>
      </c>
      <c r="Y77" s="47">
        <v>1260.3</v>
      </c>
      <c r="Z77" s="33">
        <f t="shared" si="70"/>
        <v>105.02499999999999</v>
      </c>
      <c r="AA77" s="47"/>
      <c r="AB77" s="12">
        <f t="shared" si="113"/>
        <v>0</v>
      </c>
      <c r="AC77" s="11">
        <f t="shared" si="114"/>
        <v>0</v>
      </c>
      <c r="AD77" s="47">
        <v>1383.9</v>
      </c>
      <c r="AE77" s="33">
        <f t="shared" si="71"/>
        <v>115.325</v>
      </c>
      <c r="AF77" s="47"/>
      <c r="AG77" s="12">
        <f t="shared" si="115"/>
        <v>0</v>
      </c>
      <c r="AH77" s="11">
        <f t="shared" si="116"/>
        <v>0</v>
      </c>
      <c r="AI77" s="47">
        <v>0</v>
      </c>
      <c r="AJ77" s="33">
        <f t="shared" si="72"/>
        <v>0</v>
      </c>
      <c r="AK77" s="47"/>
      <c r="AL77" s="12" t="e">
        <f t="shared" si="117"/>
        <v>#DIV/0!</v>
      </c>
      <c r="AM77" s="11" t="e">
        <f t="shared" si="118"/>
        <v>#DIV/0!</v>
      </c>
      <c r="AN77" s="47"/>
      <c r="AO77" s="33">
        <f t="shared" si="73"/>
        <v>0</v>
      </c>
      <c r="AP77" s="47"/>
      <c r="AQ77" s="12" t="e">
        <f t="shared" si="119"/>
        <v>#DIV/0!</v>
      </c>
      <c r="AR77" s="11" t="e">
        <f t="shared" si="120"/>
        <v>#DIV/0!</v>
      </c>
      <c r="AS77" s="38">
        <v>0</v>
      </c>
      <c r="AT77" s="33">
        <f t="shared" si="74"/>
        <v>0</v>
      </c>
      <c r="AU77" s="47">
        <v>0</v>
      </c>
      <c r="AV77" s="38">
        <v>0</v>
      </c>
      <c r="AW77" s="33">
        <f t="shared" si="75"/>
        <v>0</v>
      </c>
      <c r="AX77" s="47"/>
      <c r="AY77" s="48">
        <v>5882.4</v>
      </c>
      <c r="AZ77" s="33">
        <f t="shared" si="76"/>
        <v>490.2</v>
      </c>
      <c r="BA77" s="47"/>
      <c r="BB77" s="38">
        <v>0</v>
      </c>
      <c r="BC77" s="33">
        <f t="shared" si="77"/>
        <v>0</v>
      </c>
      <c r="BD77" s="23"/>
      <c r="BE77" s="42">
        <v>0</v>
      </c>
      <c r="BF77" s="33">
        <f t="shared" si="78"/>
        <v>0</v>
      </c>
      <c r="BG77" s="47"/>
      <c r="BH77" s="38">
        <v>0</v>
      </c>
      <c r="BI77" s="33">
        <f t="shared" si="79"/>
        <v>0</v>
      </c>
      <c r="BJ77" s="47">
        <v>0</v>
      </c>
      <c r="BK77" s="38">
        <v>0</v>
      </c>
      <c r="BL77" s="33">
        <f t="shared" si="80"/>
        <v>0</v>
      </c>
      <c r="BM77" s="47">
        <v>0</v>
      </c>
      <c r="BN77" s="20">
        <f t="shared" si="81"/>
        <v>250</v>
      </c>
      <c r="BO77" s="33">
        <f t="shared" si="82"/>
        <v>20.833333333333332</v>
      </c>
      <c r="BP77" s="20">
        <f t="shared" si="83"/>
        <v>0</v>
      </c>
      <c r="BQ77" s="12">
        <f t="shared" si="121"/>
        <v>0</v>
      </c>
      <c r="BR77" s="11">
        <f t="shared" si="122"/>
        <v>0</v>
      </c>
      <c r="BS77" s="47">
        <v>250</v>
      </c>
      <c r="BT77" s="33">
        <f t="shared" si="84"/>
        <v>20.833333333333332</v>
      </c>
      <c r="BU77" s="47"/>
      <c r="BV77" s="47">
        <v>0</v>
      </c>
      <c r="BW77" s="33">
        <f t="shared" si="85"/>
        <v>0</v>
      </c>
      <c r="BX77" s="47"/>
      <c r="BY77" s="42">
        <v>0</v>
      </c>
      <c r="BZ77" s="33">
        <f t="shared" si="86"/>
        <v>0</v>
      </c>
      <c r="CA77" s="47"/>
      <c r="CB77" s="47">
        <v>0</v>
      </c>
      <c r="CC77" s="33">
        <f t="shared" si="87"/>
        <v>0</v>
      </c>
      <c r="CD77" s="47"/>
      <c r="CE77" s="19"/>
      <c r="CF77" s="33">
        <f t="shared" si="88"/>
        <v>0</v>
      </c>
      <c r="CG77" s="47">
        <v>0</v>
      </c>
      <c r="CH77" s="42">
        <v>0</v>
      </c>
      <c r="CI77" s="33">
        <f t="shared" si="89"/>
        <v>0</v>
      </c>
      <c r="CJ77" s="47"/>
      <c r="CK77" s="38">
        <v>0</v>
      </c>
      <c r="CL77" s="33">
        <f t="shared" si="90"/>
        <v>0</v>
      </c>
      <c r="CM77" s="47"/>
      <c r="CN77" s="47">
        <v>0</v>
      </c>
      <c r="CO77" s="33">
        <f t="shared" si="91"/>
        <v>0</v>
      </c>
      <c r="CP77" s="47"/>
      <c r="CQ77" s="47">
        <v>0</v>
      </c>
      <c r="CR77" s="33">
        <f t="shared" si="92"/>
        <v>0</v>
      </c>
      <c r="CS77" s="47"/>
      <c r="CT77" s="38">
        <v>0</v>
      </c>
      <c r="CU77" s="33">
        <f t="shared" si="93"/>
        <v>0</v>
      </c>
      <c r="CV77" s="47"/>
      <c r="CW77" s="42">
        <v>0</v>
      </c>
      <c r="CX77" s="33">
        <f t="shared" si="94"/>
        <v>0</v>
      </c>
      <c r="CY77" s="47"/>
      <c r="CZ77" s="42">
        <v>0</v>
      </c>
      <c r="DA77" s="33">
        <f t="shared" si="95"/>
        <v>0</v>
      </c>
      <c r="DB77" s="47"/>
      <c r="DC77" s="47">
        <v>0</v>
      </c>
      <c r="DD77" s="33">
        <f t="shared" si="96"/>
        <v>0</v>
      </c>
      <c r="DE77" s="47"/>
      <c r="DF77" s="47"/>
      <c r="DG77" s="20">
        <f t="shared" si="123"/>
        <v>8781.4</v>
      </c>
      <c r="DH77" s="42">
        <v>0</v>
      </c>
      <c r="DI77" s="33">
        <f t="shared" si="97"/>
        <v>0</v>
      </c>
      <c r="DJ77" s="47">
        <v>0</v>
      </c>
      <c r="DK77" s="47">
        <v>0</v>
      </c>
      <c r="DL77" s="33">
        <f t="shared" si="98"/>
        <v>0</v>
      </c>
      <c r="DM77" s="47"/>
      <c r="DN77" s="42">
        <v>0</v>
      </c>
      <c r="DO77" s="33">
        <f t="shared" si="99"/>
        <v>0</v>
      </c>
      <c r="DP77" s="47">
        <v>0</v>
      </c>
      <c r="DQ77" s="47">
        <v>0</v>
      </c>
      <c r="DR77" s="33">
        <f t="shared" si="100"/>
        <v>0</v>
      </c>
      <c r="DS77" s="47"/>
      <c r="DT77" s="42">
        <v>0</v>
      </c>
      <c r="DU77" s="33">
        <f t="shared" si="101"/>
        <v>0</v>
      </c>
      <c r="DV77" s="47">
        <v>0</v>
      </c>
      <c r="DW77" s="47">
        <v>500</v>
      </c>
      <c r="DX77" s="33">
        <f t="shared" si="102"/>
        <v>41.666666666666664</v>
      </c>
      <c r="DY77" s="47"/>
      <c r="DZ77" s="47"/>
      <c r="EA77" s="20">
        <f t="shared" si="124"/>
        <v>500</v>
      </c>
      <c r="ED77" s="14"/>
      <c r="EF77" s="14"/>
      <c r="EG77" s="14"/>
      <c r="EI77" s="14"/>
    </row>
    <row r="78" spans="1:139" s="15" customFormat="1" ht="20.25" customHeight="1">
      <c r="A78" s="21">
        <v>69</v>
      </c>
      <c r="B78" s="45" t="s">
        <v>124</v>
      </c>
      <c r="C78" s="38">
        <v>5998.1</v>
      </c>
      <c r="D78" s="42">
        <v>0</v>
      </c>
      <c r="E78" s="25">
        <f t="shared" si="63"/>
        <v>30697.27</v>
      </c>
      <c r="F78" s="33">
        <f t="shared" si="103"/>
        <v>2558.1058333333335</v>
      </c>
      <c r="G78" s="12" t="e">
        <f>#REF!+#REF!-DY78</f>
        <v>#REF!</v>
      </c>
      <c r="H78" s="12" t="e">
        <f t="shared" si="104"/>
        <v>#REF!</v>
      </c>
      <c r="I78" s="12" t="e">
        <f t="shared" si="105"/>
        <v>#REF!</v>
      </c>
      <c r="J78" s="12">
        <f t="shared" si="64"/>
        <v>5500.5</v>
      </c>
      <c r="K78" s="33">
        <f t="shared" si="65"/>
        <v>458.375</v>
      </c>
      <c r="L78" s="12">
        <f t="shared" si="106"/>
        <v>0</v>
      </c>
      <c r="M78" s="12">
        <f t="shared" si="107"/>
        <v>0</v>
      </c>
      <c r="N78" s="12">
        <f t="shared" si="108"/>
        <v>0</v>
      </c>
      <c r="O78" s="20">
        <f t="shared" si="66"/>
        <v>2349.6</v>
      </c>
      <c r="P78" s="33">
        <f t="shared" si="67"/>
        <v>195.79999999999998</v>
      </c>
      <c r="Q78" s="20">
        <f t="shared" si="68"/>
        <v>0</v>
      </c>
      <c r="R78" s="12">
        <f t="shared" si="109"/>
        <v>0</v>
      </c>
      <c r="S78" s="11">
        <f t="shared" si="110"/>
        <v>0</v>
      </c>
      <c r="T78" s="47">
        <v>31.5</v>
      </c>
      <c r="U78" s="33">
        <f t="shared" si="69"/>
        <v>2.625</v>
      </c>
      <c r="V78" s="47"/>
      <c r="W78" s="12">
        <f t="shared" si="111"/>
        <v>0</v>
      </c>
      <c r="X78" s="11">
        <f t="shared" si="112"/>
        <v>0</v>
      </c>
      <c r="Y78" s="47">
        <v>1190.9000000000001</v>
      </c>
      <c r="Z78" s="33">
        <f t="shared" si="70"/>
        <v>99.241666666666674</v>
      </c>
      <c r="AA78" s="47"/>
      <c r="AB78" s="12">
        <f t="shared" si="113"/>
        <v>0</v>
      </c>
      <c r="AC78" s="11">
        <f t="shared" si="114"/>
        <v>0</v>
      </c>
      <c r="AD78" s="47">
        <v>2318.1</v>
      </c>
      <c r="AE78" s="33">
        <f t="shared" si="71"/>
        <v>193.17499999999998</v>
      </c>
      <c r="AF78" s="47"/>
      <c r="AG78" s="12">
        <f t="shared" si="115"/>
        <v>0</v>
      </c>
      <c r="AH78" s="11">
        <f t="shared" si="116"/>
        <v>0</v>
      </c>
      <c r="AI78" s="47">
        <v>40</v>
      </c>
      <c r="AJ78" s="33">
        <f t="shared" si="72"/>
        <v>3.3333333333333335</v>
      </c>
      <c r="AK78" s="47"/>
      <c r="AL78" s="12">
        <f t="shared" si="117"/>
        <v>0</v>
      </c>
      <c r="AM78" s="11">
        <f t="shared" si="118"/>
        <v>0</v>
      </c>
      <c r="AN78" s="47"/>
      <c r="AO78" s="33">
        <f t="shared" si="73"/>
        <v>0</v>
      </c>
      <c r="AP78" s="47"/>
      <c r="AQ78" s="12" t="e">
        <f t="shared" si="119"/>
        <v>#DIV/0!</v>
      </c>
      <c r="AR78" s="11" t="e">
        <f t="shared" si="120"/>
        <v>#DIV/0!</v>
      </c>
      <c r="AS78" s="38">
        <v>0</v>
      </c>
      <c r="AT78" s="33">
        <f t="shared" si="74"/>
        <v>0</v>
      </c>
      <c r="AU78" s="47">
        <v>0</v>
      </c>
      <c r="AV78" s="38">
        <v>0</v>
      </c>
      <c r="AW78" s="33">
        <f t="shared" si="75"/>
        <v>0</v>
      </c>
      <c r="AX78" s="47"/>
      <c r="AY78" s="48">
        <v>25196.77</v>
      </c>
      <c r="AZ78" s="33">
        <f t="shared" si="76"/>
        <v>2099.7308333333335</v>
      </c>
      <c r="BA78" s="47"/>
      <c r="BB78" s="38">
        <v>0</v>
      </c>
      <c r="BC78" s="33">
        <f t="shared" si="77"/>
        <v>0</v>
      </c>
      <c r="BD78" s="23"/>
      <c r="BE78" s="42">
        <v>0</v>
      </c>
      <c r="BF78" s="33">
        <f t="shared" si="78"/>
        <v>0</v>
      </c>
      <c r="BG78" s="47"/>
      <c r="BH78" s="38">
        <v>0</v>
      </c>
      <c r="BI78" s="33">
        <f t="shared" si="79"/>
        <v>0</v>
      </c>
      <c r="BJ78" s="47">
        <v>0</v>
      </c>
      <c r="BK78" s="38">
        <v>0</v>
      </c>
      <c r="BL78" s="33">
        <f t="shared" si="80"/>
        <v>0</v>
      </c>
      <c r="BM78" s="47">
        <v>0</v>
      </c>
      <c r="BN78" s="20">
        <f t="shared" si="81"/>
        <v>1080</v>
      </c>
      <c r="BO78" s="33">
        <f t="shared" si="82"/>
        <v>90</v>
      </c>
      <c r="BP78" s="20">
        <f t="shared" si="83"/>
        <v>0</v>
      </c>
      <c r="BQ78" s="12">
        <f t="shared" si="121"/>
        <v>0</v>
      </c>
      <c r="BR78" s="11">
        <f t="shared" si="122"/>
        <v>0</v>
      </c>
      <c r="BS78" s="47">
        <v>300</v>
      </c>
      <c r="BT78" s="33">
        <f t="shared" si="84"/>
        <v>25</v>
      </c>
      <c r="BU78" s="47"/>
      <c r="BV78" s="47">
        <v>300</v>
      </c>
      <c r="BW78" s="33">
        <f t="shared" si="85"/>
        <v>25</v>
      </c>
      <c r="BX78" s="47"/>
      <c r="BY78" s="42">
        <v>0</v>
      </c>
      <c r="BZ78" s="33">
        <f t="shared" si="86"/>
        <v>0</v>
      </c>
      <c r="CA78" s="47"/>
      <c r="CB78" s="47">
        <v>480</v>
      </c>
      <c r="CC78" s="33">
        <f t="shared" si="87"/>
        <v>40</v>
      </c>
      <c r="CD78" s="47"/>
      <c r="CE78" s="19"/>
      <c r="CF78" s="33">
        <f t="shared" si="88"/>
        <v>0</v>
      </c>
      <c r="CG78" s="47">
        <v>0</v>
      </c>
      <c r="CH78" s="42">
        <v>0</v>
      </c>
      <c r="CI78" s="33">
        <f t="shared" si="89"/>
        <v>0</v>
      </c>
      <c r="CJ78" s="47"/>
      <c r="CK78" s="38">
        <v>0</v>
      </c>
      <c r="CL78" s="33">
        <f t="shared" si="90"/>
        <v>0</v>
      </c>
      <c r="CM78" s="47"/>
      <c r="CN78" s="47">
        <v>840</v>
      </c>
      <c r="CO78" s="33">
        <f t="shared" si="91"/>
        <v>70</v>
      </c>
      <c r="CP78" s="47"/>
      <c r="CQ78" s="47">
        <v>0</v>
      </c>
      <c r="CR78" s="33">
        <f t="shared" si="92"/>
        <v>0</v>
      </c>
      <c r="CS78" s="47"/>
      <c r="CT78" s="38">
        <v>0</v>
      </c>
      <c r="CU78" s="33">
        <f t="shared" si="93"/>
        <v>0</v>
      </c>
      <c r="CV78" s="47"/>
      <c r="CW78" s="42">
        <v>0</v>
      </c>
      <c r="CX78" s="33">
        <f t="shared" si="94"/>
        <v>0</v>
      </c>
      <c r="CY78" s="47"/>
      <c r="CZ78" s="42">
        <v>0</v>
      </c>
      <c r="DA78" s="33">
        <f t="shared" si="95"/>
        <v>0</v>
      </c>
      <c r="DB78" s="47"/>
      <c r="DC78" s="47">
        <v>0</v>
      </c>
      <c r="DD78" s="33">
        <f t="shared" si="96"/>
        <v>0</v>
      </c>
      <c r="DE78" s="47"/>
      <c r="DF78" s="47"/>
      <c r="DG78" s="20">
        <f t="shared" si="123"/>
        <v>30697.27</v>
      </c>
      <c r="DH78" s="42">
        <v>0</v>
      </c>
      <c r="DI78" s="33">
        <f t="shared" si="97"/>
        <v>0</v>
      </c>
      <c r="DJ78" s="47">
        <v>0</v>
      </c>
      <c r="DK78" s="47">
        <v>0</v>
      </c>
      <c r="DL78" s="33">
        <f t="shared" si="98"/>
        <v>0</v>
      </c>
      <c r="DM78" s="47"/>
      <c r="DN78" s="42">
        <v>0</v>
      </c>
      <c r="DO78" s="33">
        <f t="shared" si="99"/>
        <v>0</v>
      </c>
      <c r="DP78" s="47">
        <v>0</v>
      </c>
      <c r="DQ78" s="47">
        <v>0</v>
      </c>
      <c r="DR78" s="33">
        <f t="shared" si="100"/>
        <v>0</v>
      </c>
      <c r="DS78" s="47"/>
      <c r="DT78" s="42">
        <v>0</v>
      </c>
      <c r="DU78" s="33">
        <f t="shared" si="101"/>
        <v>0</v>
      </c>
      <c r="DV78" s="47">
        <v>0</v>
      </c>
      <c r="DW78" s="47">
        <v>1800</v>
      </c>
      <c r="DX78" s="33">
        <f t="shared" si="102"/>
        <v>150</v>
      </c>
      <c r="DY78" s="47"/>
      <c r="DZ78" s="47"/>
      <c r="EA78" s="20">
        <f t="shared" si="124"/>
        <v>1800</v>
      </c>
      <c r="ED78" s="14"/>
      <c r="EF78" s="14"/>
      <c r="EG78" s="14"/>
      <c r="EI78" s="14"/>
    </row>
    <row r="79" spans="1:139" s="15" customFormat="1" ht="20.25" customHeight="1">
      <c r="A79" s="21">
        <v>70</v>
      </c>
      <c r="B79" s="45" t="s">
        <v>125</v>
      </c>
      <c r="C79" s="38">
        <v>4016.5</v>
      </c>
      <c r="D79" s="42">
        <v>0</v>
      </c>
      <c r="E79" s="25">
        <f t="shared" si="63"/>
        <v>14859</v>
      </c>
      <c r="F79" s="33">
        <f t="shared" si="103"/>
        <v>1238.25</v>
      </c>
      <c r="G79" s="12" t="e">
        <f>#REF!+#REF!-DY79</f>
        <v>#REF!</v>
      </c>
      <c r="H79" s="12" t="e">
        <f t="shared" si="104"/>
        <v>#REF!</v>
      </c>
      <c r="I79" s="12" t="e">
        <f t="shared" si="105"/>
        <v>#REF!</v>
      </c>
      <c r="J79" s="12">
        <f t="shared" si="64"/>
        <v>4469</v>
      </c>
      <c r="K79" s="33">
        <f t="shared" si="65"/>
        <v>372.41666666666669</v>
      </c>
      <c r="L79" s="12">
        <f t="shared" si="106"/>
        <v>0</v>
      </c>
      <c r="M79" s="12">
        <f t="shared" si="107"/>
        <v>0</v>
      </c>
      <c r="N79" s="12">
        <f t="shared" si="108"/>
        <v>0</v>
      </c>
      <c r="O79" s="20">
        <f t="shared" si="66"/>
        <v>1866.2</v>
      </c>
      <c r="P79" s="33">
        <f t="shared" si="67"/>
        <v>155.51666666666668</v>
      </c>
      <c r="Q79" s="20">
        <f t="shared" si="68"/>
        <v>0</v>
      </c>
      <c r="R79" s="12">
        <f t="shared" si="109"/>
        <v>0</v>
      </c>
      <c r="S79" s="11">
        <f t="shared" si="110"/>
        <v>0</v>
      </c>
      <c r="T79" s="47">
        <v>2</v>
      </c>
      <c r="U79" s="33">
        <f t="shared" si="69"/>
        <v>0.16666666666666666</v>
      </c>
      <c r="V79" s="47"/>
      <c r="W79" s="12">
        <f t="shared" si="111"/>
        <v>0</v>
      </c>
      <c r="X79" s="11">
        <f t="shared" si="112"/>
        <v>0</v>
      </c>
      <c r="Y79" s="47">
        <v>762.8</v>
      </c>
      <c r="Z79" s="33">
        <f t="shared" si="70"/>
        <v>63.566666666666663</v>
      </c>
      <c r="AA79" s="47"/>
      <c r="AB79" s="12">
        <f t="shared" si="113"/>
        <v>0</v>
      </c>
      <c r="AC79" s="11">
        <f t="shared" si="114"/>
        <v>0</v>
      </c>
      <c r="AD79" s="47">
        <v>1864.2</v>
      </c>
      <c r="AE79" s="33">
        <f t="shared" si="71"/>
        <v>155.35</v>
      </c>
      <c r="AF79" s="47"/>
      <c r="AG79" s="12">
        <f t="shared" si="115"/>
        <v>0</v>
      </c>
      <c r="AH79" s="11">
        <f t="shared" si="116"/>
        <v>0</v>
      </c>
      <c r="AI79" s="47">
        <v>40</v>
      </c>
      <c r="AJ79" s="33">
        <f t="shared" si="72"/>
        <v>3.3333333333333335</v>
      </c>
      <c r="AK79" s="47"/>
      <c r="AL79" s="12">
        <f t="shared" si="117"/>
        <v>0</v>
      </c>
      <c r="AM79" s="11">
        <f t="shared" si="118"/>
        <v>0</v>
      </c>
      <c r="AN79" s="47"/>
      <c r="AO79" s="33">
        <f t="shared" si="73"/>
        <v>0</v>
      </c>
      <c r="AP79" s="47"/>
      <c r="AQ79" s="12" t="e">
        <f t="shared" si="119"/>
        <v>#DIV/0!</v>
      </c>
      <c r="AR79" s="11" t="e">
        <f t="shared" si="120"/>
        <v>#DIV/0!</v>
      </c>
      <c r="AS79" s="38">
        <v>0</v>
      </c>
      <c r="AT79" s="33">
        <f t="shared" si="74"/>
        <v>0</v>
      </c>
      <c r="AU79" s="47">
        <v>0</v>
      </c>
      <c r="AV79" s="38">
        <v>0</v>
      </c>
      <c r="AW79" s="33">
        <f t="shared" si="75"/>
        <v>0</v>
      </c>
      <c r="AX79" s="47"/>
      <c r="AY79" s="48">
        <v>10390</v>
      </c>
      <c r="AZ79" s="33">
        <f t="shared" si="76"/>
        <v>865.83333333333337</v>
      </c>
      <c r="BA79" s="47"/>
      <c r="BB79" s="38">
        <v>0</v>
      </c>
      <c r="BC79" s="33">
        <f t="shared" si="77"/>
        <v>0</v>
      </c>
      <c r="BD79" s="23"/>
      <c r="BE79" s="42">
        <v>0</v>
      </c>
      <c r="BF79" s="33">
        <f t="shared" si="78"/>
        <v>0</v>
      </c>
      <c r="BG79" s="47"/>
      <c r="BH79" s="38">
        <v>0</v>
      </c>
      <c r="BI79" s="33">
        <f t="shared" si="79"/>
        <v>0</v>
      </c>
      <c r="BJ79" s="47">
        <v>0</v>
      </c>
      <c r="BK79" s="38">
        <v>0</v>
      </c>
      <c r="BL79" s="33">
        <f t="shared" si="80"/>
        <v>0</v>
      </c>
      <c r="BM79" s="47">
        <v>0</v>
      </c>
      <c r="BN79" s="20">
        <f t="shared" si="81"/>
        <v>1600</v>
      </c>
      <c r="BO79" s="33">
        <f t="shared" si="82"/>
        <v>133.33333333333334</v>
      </c>
      <c r="BP79" s="20">
        <f t="shared" si="83"/>
        <v>0</v>
      </c>
      <c r="BQ79" s="12">
        <f t="shared" si="121"/>
        <v>0</v>
      </c>
      <c r="BR79" s="11">
        <f t="shared" si="122"/>
        <v>0</v>
      </c>
      <c r="BS79" s="47">
        <v>1000</v>
      </c>
      <c r="BT79" s="33">
        <f t="shared" si="84"/>
        <v>83.333333333333329</v>
      </c>
      <c r="BU79" s="47"/>
      <c r="BV79" s="47">
        <v>600</v>
      </c>
      <c r="BW79" s="33">
        <f t="shared" si="85"/>
        <v>50</v>
      </c>
      <c r="BX79" s="47"/>
      <c r="BY79" s="42">
        <v>0</v>
      </c>
      <c r="BZ79" s="33">
        <f t="shared" si="86"/>
        <v>0</v>
      </c>
      <c r="CA79" s="47"/>
      <c r="CB79" s="47">
        <v>0</v>
      </c>
      <c r="CC79" s="33">
        <f t="shared" si="87"/>
        <v>0</v>
      </c>
      <c r="CD79" s="47"/>
      <c r="CE79" s="19"/>
      <c r="CF79" s="33">
        <f t="shared" si="88"/>
        <v>0</v>
      </c>
      <c r="CG79" s="47">
        <v>0</v>
      </c>
      <c r="CH79" s="42">
        <v>0</v>
      </c>
      <c r="CI79" s="33">
        <f t="shared" si="89"/>
        <v>0</v>
      </c>
      <c r="CJ79" s="47"/>
      <c r="CK79" s="38">
        <v>0</v>
      </c>
      <c r="CL79" s="33">
        <f t="shared" si="90"/>
        <v>0</v>
      </c>
      <c r="CM79" s="47"/>
      <c r="CN79" s="47">
        <v>0</v>
      </c>
      <c r="CO79" s="33">
        <f t="shared" si="91"/>
        <v>0</v>
      </c>
      <c r="CP79" s="47"/>
      <c r="CQ79" s="47">
        <v>0</v>
      </c>
      <c r="CR79" s="33">
        <f t="shared" si="92"/>
        <v>0</v>
      </c>
      <c r="CS79" s="47"/>
      <c r="CT79" s="38">
        <v>0</v>
      </c>
      <c r="CU79" s="33">
        <f t="shared" si="93"/>
        <v>0</v>
      </c>
      <c r="CV79" s="47"/>
      <c r="CW79" s="42">
        <v>0</v>
      </c>
      <c r="CX79" s="33">
        <f t="shared" si="94"/>
        <v>0</v>
      </c>
      <c r="CY79" s="47"/>
      <c r="CZ79" s="42">
        <v>0</v>
      </c>
      <c r="DA79" s="33">
        <f t="shared" si="95"/>
        <v>0</v>
      </c>
      <c r="DB79" s="47"/>
      <c r="DC79" s="47">
        <v>200</v>
      </c>
      <c r="DD79" s="33">
        <f t="shared" si="96"/>
        <v>16.666666666666668</v>
      </c>
      <c r="DE79" s="47"/>
      <c r="DF79" s="47"/>
      <c r="DG79" s="20">
        <f t="shared" si="123"/>
        <v>14859</v>
      </c>
      <c r="DH79" s="42">
        <v>0</v>
      </c>
      <c r="DI79" s="33">
        <f t="shared" si="97"/>
        <v>0</v>
      </c>
      <c r="DJ79" s="47">
        <v>0</v>
      </c>
      <c r="DK79" s="47">
        <v>0</v>
      </c>
      <c r="DL79" s="33">
        <f t="shared" si="98"/>
        <v>0</v>
      </c>
      <c r="DM79" s="47"/>
      <c r="DN79" s="42">
        <v>0</v>
      </c>
      <c r="DO79" s="33">
        <f t="shared" si="99"/>
        <v>0</v>
      </c>
      <c r="DP79" s="47">
        <v>0</v>
      </c>
      <c r="DQ79" s="47">
        <v>0</v>
      </c>
      <c r="DR79" s="33">
        <f t="shared" si="100"/>
        <v>0</v>
      </c>
      <c r="DS79" s="47"/>
      <c r="DT79" s="42">
        <v>0</v>
      </c>
      <c r="DU79" s="33">
        <f t="shared" si="101"/>
        <v>0</v>
      </c>
      <c r="DV79" s="47">
        <v>0</v>
      </c>
      <c r="DW79" s="47">
        <v>800</v>
      </c>
      <c r="DX79" s="33">
        <f t="shared" si="102"/>
        <v>66.666666666666671</v>
      </c>
      <c r="DY79" s="47"/>
      <c r="DZ79" s="47"/>
      <c r="EA79" s="20">
        <f t="shared" si="124"/>
        <v>800</v>
      </c>
      <c r="ED79" s="14"/>
      <c r="EF79" s="14"/>
      <c r="EG79" s="14"/>
      <c r="EI79" s="14"/>
    </row>
    <row r="80" spans="1:139" s="15" customFormat="1" ht="20.25" customHeight="1">
      <c r="A80" s="21">
        <v>71</v>
      </c>
      <c r="B80" s="45" t="s">
        <v>126</v>
      </c>
      <c r="C80" s="38">
        <v>3484.2</v>
      </c>
      <c r="D80" s="42">
        <v>0</v>
      </c>
      <c r="E80" s="25">
        <f t="shared" si="63"/>
        <v>12253</v>
      </c>
      <c r="F80" s="33">
        <f t="shared" si="103"/>
        <v>1021.0833333333334</v>
      </c>
      <c r="G80" s="12" t="e">
        <f>#REF!+#REF!-DY80</f>
        <v>#REF!</v>
      </c>
      <c r="H80" s="12" t="e">
        <f t="shared" si="104"/>
        <v>#REF!</v>
      </c>
      <c r="I80" s="12" t="e">
        <f t="shared" si="105"/>
        <v>#REF!</v>
      </c>
      <c r="J80" s="12">
        <f t="shared" si="64"/>
        <v>2729.8</v>
      </c>
      <c r="K80" s="33">
        <f t="shared" si="65"/>
        <v>227.48333333333335</v>
      </c>
      <c r="L80" s="12">
        <f t="shared" si="106"/>
        <v>0</v>
      </c>
      <c r="M80" s="12">
        <f t="shared" si="107"/>
        <v>0</v>
      </c>
      <c r="N80" s="12">
        <f t="shared" si="108"/>
        <v>0</v>
      </c>
      <c r="O80" s="20">
        <f t="shared" si="66"/>
        <v>965.8</v>
      </c>
      <c r="P80" s="33">
        <f t="shared" si="67"/>
        <v>80.483333333333334</v>
      </c>
      <c r="Q80" s="20">
        <f t="shared" si="68"/>
        <v>0</v>
      </c>
      <c r="R80" s="12">
        <f t="shared" si="109"/>
        <v>0</v>
      </c>
      <c r="S80" s="11">
        <f t="shared" si="110"/>
        <v>0</v>
      </c>
      <c r="T80" s="47">
        <v>20.8</v>
      </c>
      <c r="U80" s="33">
        <f t="shared" si="69"/>
        <v>1.7333333333333334</v>
      </c>
      <c r="V80" s="47"/>
      <c r="W80" s="12">
        <f t="shared" si="111"/>
        <v>0</v>
      </c>
      <c r="X80" s="11">
        <f t="shared" si="112"/>
        <v>0</v>
      </c>
      <c r="Y80" s="47">
        <v>560</v>
      </c>
      <c r="Z80" s="33">
        <f t="shared" si="70"/>
        <v>46.666666666666664</v>
      </c>
      <c r="AA80" s="47"/>
      <c r="AB80" s="12">
        <f t="shared" si="113"/>
        <v>0</v>
      </c>
      <c r="AC80" s="11">
        <f t="shared" si="114"/>
        <v>0</v>
      </c>
      <c r="AD80" s="47">
        <v>945</v>
      </c>
      <c r="AE80" s="33">
        <f t="shared" si="71"/>
        <v>78.75</v>
      </c>
      <c r="AF80" s="47"/>
      <c r="AG80" s="12">
        <f t="shared" si="115"/>
        <v>0</v>
      </c>
      <c r="AH80" s="11">
        <f t="shared" si="116"/>
        <v>0</v>
      </c>
      <c r="AI80" s="47">
        <v>230</v>
      </c>
      <c r="AJ80" s="33">
        <f t="shared" si="72"/>
        <v>19.166666666666668</v>
      </c>
      <c r="AK80" s="47"/>
      <c r="AL80" s="12">
        <f t="shared" si="117"/>
        <v>0</v>
      </c>
      <c r="AM80" s="11">
        <f t="shared" si="118"/>
        <v>0</v>
      </c>
      <c r="AN80" s="47"/>
      <c r="AO80" s="33">
        <f t="shared" si="73"/>
        <v>0</v>
      </c>
      <c r="AP80" s="47"/>
      <c r="AQ80" s="12" t="e">
        <f t="shared" si="119"/>
        <v>#DIV/0!</v>
      </c>
      <c r="AR80" s="11" t="e">
        <f t="shared" si="120"/>
        <v>#DIV/0!</v>
      </c>
      <c r="AS80" s="38">
        <v>0</v>
      </c>
      <c r="AT80" s="33">
        <f t="shared" si="74"/>
        <v>0</v>
      </c>
      <c r="AU80" s="47">
        <v>0</v>
      </c>
      <c r="AV80" s="38">
        <v>0</v>
      </c>
      <c r="AW80" s="33">
        <f t="shared" si="75"/>
        <v>0</v>
      </c>
      <c r="AX80" s="47"/>
      <c r="AY80" s="48">
        <v>9523.2000000000007</v>
      </c>
      <c r="AZ80" s="33">
        <f t="shared" si="76"/>
        <v>793.6</v>
      </c>
      <c r="BA80" s="47"/>
      <c r="BB80" s="38">
        <v>0</v>
      </c>
      <c r="BC80" s="33">
        <f t="shared" si="77"/>
        <v>0</v>
      </c>
      <c r="BD80" s="23"/>
      <c r="BE80" s="42">
        <v>0</v>
      </c>
      <c r="BF80" s="33">
        <f t="shared" si="78"/>
        <v>0</v>
      </c>
      <c r="BG80" s="47"/>
      <c r="BH80" s="38">
        <v>0</v>
      </c>
      <c r="BI80" s="33">
        <f t="shared" si="79"/>
        <v>0</v>
      </c>
      <c r="BJ80" s="47">
        <v>0</v>
      </c>
      <c r="BK80" s="38">
        <v>0</v>
      </c>
      <c r="BL80" s="33">
        <f t="shared" si="80"/>
        <v>0</v>
      </c>
      <c r="BM80" s="47">
        <v>0</v>
      </c>
      <c r="BN80" s="20">
        <f t="shared" si="81"/>
        <v>974</v>
      </c>
      <c r="BO80" s="33">
        <f t="shared" si="82"/>
        <v>81.166666666666671</v>
      </c>
      <c r="BP80" s="20">
        <f t="shared" si="83"/>
        <v>0</v>
      </c>
      <c r="BQ80" s="12">
        <f t="shared" si="121"/>
        <v>0</v>
      </c>
      <c r="BR80" s="11">
        <f t="shared" si="122"/>
        <v>0</v>
      </c>
      <c r="BS80" s="47">
        <v>600</v>
      </c>
      <c r="BT80" s="33">
        <f t="shared" si="84"/>
        <v>50</v>
      </c>
      <c r="BU80" s="47"/>
      <c r="BV80" s="47">
        <v>374</v>
      </c>
      <c r="BW80" s="33">
        <f t="shared" si="85"/>
        <v>31.166666666666668</v>
      </c>
      <c r="BX80" s="47"/>
      <c r="BY80" s="42">
        <v>0</v>
      </c>
      <c r="BZ80" s="33">
        <f t="shared" si="86"/>
        <v>0</v>
      </c>
      <c r="CA80" s="47"/>
      <c r="CB80" s="47">
        <v>0</v>
      </c>
      <c r="CC80" s="33">
        <f t="shared" si="87"/>
        <v>0</v>
      </c>
      <c r="CD80" s="47"/>
      <c r="CE80" s="19"/>
      <c r="CF80" s="33">
        <f t="shared" si="88"/>
        <v>0</v>
      </c>
      <c r="CG80" s="47">
        <v>0</v>
      </c>
      <c r="CH80" s="42">
        <v>0</v>
      </c>
      <c r="CI80" s="33">
        <f t="shared" si="89"/>
        <v>0</v>
      </c>
      <c r="CJ80" s="47"/>
      <c r="CK80" s="38">
        <v>0</v>
      </c>
      <c r="CL80" s="33">
        <f t="shared" si="90"/>
        <v>0</v>
      </c>
      <c r="CM80" s="47"/>
      <c r="CN80" s="47">
        <v>0</v>
      </c>
      <c r="CO80" s="33">
        <f t="shared" si="91"/>
        <v>0</v>
      </c>
      <c r="CP80" s="47"/>
      <c r="CQ80" s="47">
        <v>0</v>
      </c>
      <c r="CR80" s="33">
        <f t="shared" si="92"/>
        <v>0</v>
      </c>
      <c r="CS80" s="47"/>
      <c r="CT80" s="38">
        <v>0</v>
      </c>
      <c r="CU80" s="33">
        <f t="shared" si="93"/>
        <v>0</v>
      </c>
      <c r="CV80" s="47"/>
      <c r="CW80" s="42">
        <v>0</v>
      </c>
      <c r="CX80" s="33">
        <f t="shared" si="94"/>
        <v>0</v>
      </c>
      <c r="CY80" s="47"/>
      <c r="CZ80" s="42">
        <v>0</v>
      </c>
      <c r="DA80" s="33">
        <f t="shared" si="95"/>
        <v>0</v>
      </c>
      <c r="DB80" s="47"/>
      <c r="DC80" s="47">
        <v>0</v>
      </c>
      <c r="DD80" s="33">
        <f t="shared" si="96"/>
        <v>0</v>
      </c>
      <c r="DE80" s="47"/>
      <c r="DF80" s="47"/>
      <c r="DG80" s="20">
        <f t="shared" si="123"/>
        <v>12253</v>
      </c>
      <c r="DH80" s="42">
        <v>0</v>
      </c>
      <c r="DI80" s="33">
        <f t="shared" si="97"/>
        <v>0</v>
      </c>
      <c r="DJ80" s="47">
        <v>0</v>
      </c>
      <c r="DK80" s="47">
        <v>0</v>
      </c>
      <c r="DL80" s="33">
        <f t="shared" si="98"/>
        <v>0</v>
      </c>
      <c r="DM80" s="47"/>
      <c r="DN80" s="42">
        <v>0</v>
      </c>
      <c r="DO80" s="33">
        <f t="shared" si="99"/>
        <v>0</v>
      </c>
      <c r="DP80" s="47">
        <v>0</v>
      </c>
      <c r="DQ80" s="47">
        <v>0</v>
      </c>
      <c r="DR80" s="33">
        <f t="shared" si="100"/>
        <v>0</v>
      </c>
      <c r="DS80" s="47"/>
      <c r="DT80" s="42">
        <v>0</v>
      </c>
      <c r="DU80" s="33">
        <f t="shared" si="101"/>
        <v>0</v>
      </c>
      <c r="DV80" s="47">
        <v>0</v>
      </c>
      <c r="DW80" s="47">
        <v>700</v>
      </c>
      <c r="DX80" s="33">
        <f t="shared" si="102"/>
        <v>58.333333333333336</v>
      </c>
      <c r="DY80" s="47"/>
      <c r="DZ80" s="47"/>
      <c r="EA80" s="20">
        <f t="shared" si="124"/>
        <v>700</v>
      </c>
      <c r="ED80" s="14"/>
      <c r="EF80" s="14"/>
      <c r="EG80" s="14"/>
      <c r="EI80" s="14"/>
    </row>
    <row r="81" spans="1:139" s="15" customFormat="1" ht="20.25" customHeight="1" thickBot="1">
      <c r="A81" s="21">
        <v>72</v>
      </c>
      <c r="B81" s="45" t="s">
        <v>127</v>
      </c>
      <c r="C81" s="38">
        <v>220.5</v>
      </c>
      <c r="D81" s="42">
        <v>0</v>
      </c>
      <c r="E81" s="25">
        <f t="shared" si="63"/>
        <v>12342</v>
      </c>
      <c r="F81" s="33">
        <f t="shared" si="103"/>
        <v>1028.5</v>
      </c>
      <c r="G81" s="12" t="e">
        <f>#REF!+#REF!-DY81</f>
        <v>#REF!</v>
      </c>
      <c r="H81" s="12" t="e">
        <f t="shared" si="104"/>
        <v>#REF!</v>
      </c>
      <c r="I81" s="12" t="e">
        <f t="shared" si="105"/>
        <v>#REF!</v>
      </c>
      <c r="J81" s="12">
        <f t="shared" si="64"/>
        <v>3241.8</v>
      </c>
      <c r="K81" s="33">
        <f t="shared" si="65"/>
        <v>270.15000000000003</v>
      </c>
      <c r="L81" s="12">
        <f t="shared" si="106"/>
        <v>0</v>
      </c>
      <c r="M81" s="12">
        <f t="shared" si="107"/>
        <v>0</v>
      </c>
      <c r="N81" s="12">
        <f t="shared" si="108"/>
        <v>0</v>
      </c>
      <c r="O81" s="20">
        <f t="shared" si="66"/>
        <v>1121.8</v>
      </c>
      <c r="P81" s="33">
        <f t="shared" si="67"/>
        <v>93.483333333333334</v>
      </c>
      <c r="Q81" s="20">
        <f t="shared" si="68"/>
        <v>0</v>
      </c>
      <c r="R81" s="12">
        <f t="shared" si="109"/>
        <v>0</v>
      </c>
      <c r="S81" s="11">
        <f t="shared" si="110"/>
        <v>0</v>
      </c>
      <c r="T81" s="47">
        <v>10.6</v>
      </c>
      <c r="U81" s="33">
        <f t="shared" si="69"/>
        <v>0.8833333333333333</v>
      </c>
      <c r="V81" s="47"/>
      <c r="W81" s="12">
        <f t="shared" si="111"/>
        <v>0</v>
      </c>
      <c r="X81" s="11">
        <f t="shared" si="112"/>
        <v>0</v>
      </c>
      <c r="Y81" s="47">
        <v>1620</v>
      </c>
      <c r="Z81" s="33">
        <f t="shared" si="70"/>
        <v>135</v>
      </c>
      <c r="AA81" s="47"/>
      <c r="AB81" s="12">
        <f t="shared" si="113"/>
        <v>0</v>
      </c>
      <c r="AC81" s="11">
        <f t="shared" si="114"/>
        <v>0</v>
      </c>
      <c r="AD81" s="47">
        <v>1111.2</v>
      </c>
      <c r="AE81" s="33">
        <f t="shared" si="71"/>
        <v>92.600000000000009</v>
      </c>
      <c r="AF81" s="47"/>
      <c r="AG81" s="12">
        <f t="shared" si="115"/>
        <v>0</v>
      </c>
      <c r="AH81" s="11">
        <f t="shared" si="116"/>
        <v>0</v>
      </c>
      <c r="AI81" s="47">
        <v>0</v>
      </c>
      <c r="AJ81" s="33">
        <f t="shared" si="72"/>
        <v>0</v>
      </c>
      <c r="AK81" s="47"/>
      <c r="AL81" s="12" t="e">
        <f t="shared" si="117"/>
        <v>#DIV/0!</v>
      </c>
      <c r="AM81" s="11" t="e">
        <f t="shared" si="118"/>
        <v>#DIV/0!</v>
      </c>
      <c r="AN81" s="47"/>
      <c r="AO81" s="33">
        <f t="shared" si="73"/>
        <v>0</v>
      </c>
      <c r="AP81" s="47"/>
      <c r="AQ81" s="12" t="e">
        <f t="shared" si="119"/>
        <v>#DIV/0!</v>
      </c>
      <c r="AR81" s="11" t="e">
        <f t="shared" si="120"/>
        <v>#DIV/0!</v>
      </c>
      <c r="AS81" s="38">
        <v>0</v>
      </c>
      <c r="AT81" s="33">
        <f t="shared" si="74"/>
        <v>0</v>
      </c>
      <c r="AU81" s="47">
        <v>0</v>
      </c>
      <c r="AV81" s="38">
        <v>0</v>
      </c>
      <c r="AW81" s="33">
        <f t="shared" si="75"/>
        <v>0</v>
      </c>
      <c r="AX81" s="47"/>
      <c r="AY81" s="49">
        <v>9100.2000000000007</v>
      </c>
      <c r="AZ81" s="33">
        <f t="shared" si="76"/>
        <v>758.35</v>
      </c>
      <c r="BA81" s="47"/>
      <c r="BB81" s="38">
        <v>0</v>
      </c>
      <c r="BC81" s="33">
        <f t="shared" si="77"/>
        <v>0</v>
      </c>
      <c r="BD81" s="23"/>
      <c r="BE81" s="42">
        <v>0</v>
      </c>
      <c r="BF81" s="33">
        <f t="shared" si="78"/>
        <v>0</v>
      </c>
      <c r="BG81" s="47"/>
      <c r="BH81" s="38">
        <v>0</v>
      </c>
      <c r="BI81" s="33">
        <f t="shared" si="79"/>
        <v>0</v>
      </c>
      <c r="BJ81" s="47">
        <v>0</v>
      </c>
      <c r="BK81" s="38">
        <v>0</v>
      </c>
      <c r="BL81" s="33">
        <f t="shared" si="80"/>
        <v>0</v>
      </c>
      <c r="BM81" s="47">
        <v>0</v>
      </c>
      <c r="BN81" s="20">
        <f t="shared" si="81"/>
        <v>500</v>
      </c>
      <c r="BO81" s="33">
        <f t="shared" si="82"/>
        <v>41.666666666666664</v>
      </c>
      <c r="BP81" s="20">
        <f t="shared" si="83"/>
        <v>0</v>
      </c>
      <c r="BQ81" s="12">
        <f t="shared" si="121"/>
        <v>0</v>
      </c>
      <c r="BR81" s="11">
        <f t="shared" si="122"/>
        <v>0</v>
      </c>
      <c r="BS81" s="47">
        <v>500</v>
      </c>
      <c r="BT81" s="33">
        <f t="shared" si="84"/>
        <v>41.666666666666664</v>
      </c>
      <c r="BU81" s="47"/>
      <c r="BV81" s="47">
        <v>0</v>
      </c>
      <c r="BW81" s="33">
        <f t="shared" si="85"/>
        <v>0</v>
      </c>
      <c r="BX81" s="47"/>
      <c r="BY81" s="42">
        <v>0</v>
      </c>
      <c r="BZ81" s="33">
        <f t="shared" si="86"/>
        <v>0</v>
      </c>
      <c r="CA81" s="47"/>
      <c r="CB81" s="47">
        <v>0</v>
      </c>
      <c r="CC81" s="33">
        <f t="shared" si="87"/>
        <v>0</v>
      </c>
      <c r="CD81" s="47"/>
      <c r="CE81" s="19"/>
      <c r="CF81" s="33">
        <f t="shared" si="88"/>
        <v>0</v>
      </c>
      <c r="CG81" s="47">
        <v>0</v>
      </c>
      <c r="CH81" s="42">
        <v>0</v>
      </c>
      <c r="CI81" s="33">
        <f t="shared" si="89"/>
        <v>0</v>
      </c>
      <c r="CJ81" s="47"/>
      <c r="CK81" s="38">
        <v>0</v>
      </c>
      <c r="CL81" s="33">
        <f t="shared" si="90"/>
        <v>0</v>
      </c>
      <c r="CM81" s="47"/>
      <c r="CN81" s="47">
        <v>0</v>
      </c>
      <c r="CO81" s="33">
        <f t="shared" si="91"/>
        <v>0</v>
      </c>
      <c r="CP81" s="47"/>
      <c r="CQ81" s="47">
        <v>0</v>
      </c>
      <c r="CR81" s="33">
        <f t="shared" si="92"/>
        <v>0</v>
      </c>
      <c r="CS81" s="47"/>
      <c r="CT81" s="38">
        <v>0</v>
      </c>
      <c r="CU81" s="33">
        <f t="shared" si="93"/>
        <v>0</v>
      </c>
      <c r="CV81" s="47"/>
      <c r="CW81" s="42">
        <v>0</v>
      </c>
      <c r="CX81" s="33">
        <f t="shared" si="94"/>
        <v>0</v>
      </c>
      <c r="CY81" s="47"/>
      <c r="CZ81" s="42">
        <v>0</v>
      </c>
      <c r="DA81" s="33">
        <f t="shared" si="95"/>
        <v>0</v>
      </c>
      <c r="DB81" s="47"/>
      <c r="DC81" s="47">
        <v>0</v>
      </c>
      <c r="DD81" s="33">
        <f t="shared" si="96"/>
        <v>0</v>
      </c>
      <c r="DE81" s="47"/>
      <c r="DF81" s="47"/>
      <c r="DG81" s="20">
        <f t="shared" si="123"/>
        <v>12342</v>
      </c>
      <c r="DH81" s="42">
        <v>0</v>
      </c>
      <c r="DI81" s="33">
        <f t="shared" si="97"/>
        <v>0</v>
      </c>
      <c r="DJ81" s="47">
        <v>0</v>
      </c>
      <c r="DK81" s="47">
        <v>0</v>
      </c>
      <c r="DL81" s="33">
        <f t="shared" si="98"/>
        <v>0</v>
      </c>
      <c r="DM81" s="47"/>
      <c r="DN81" s="42">
        <v>0</v>
      </c>
      <c r="DO81" s="33">
        <f t="shared" si="99"/>
        <v>0</v>
      </c>
      <c r="DP81" s="47">
        <v>0</v>
      </c>
      <c r="DQ81" s="47">
        <v>0</v>
      </c>
      <c r="DR81" s="33">
        <f t="shared" si="100"/>
        <v>0</v>
      </c>
      <c r="DS81" s="47"/>
      <c r="DT81" s="42">
        <v>0</v>
      </c>
      <c r="DU81" s="33">
        <f t="shared" si="101"/>
        <v>0</v>
      </c>
      <c r="DV81" s="47">
        <v>0</v>
      </c>
      <c r="DW81" s="47">
        <v>500</v>
      </c>
      <c r="DX81" s="33">
        <f t="shared" si="102"/>
        <v>41.666666666666664</v>
      </c>
      <c r="DY81" s="47"/>
      <c r="DZ81" s="47"/>
      <c r="EA81" s="20">
        <f t="shared" si="124"/>
        <v>500</v>
      </c>
      <c r="ED81" s="14"/>
      <c r="EF81" s="14"/>
      <c r="EG81" s="14"/>
      <c r="EI81" s="14"/>
    </row>
    <row r="82" spans="1:139" s="17" customFormat="1" ht="18.75" customHeight="1">
      <c r="A82" s="282" t="s">
        <v>44</v>
      </c>
      <c r="B82" s="283"/>
      <c r="C82" s="16">
        <f>SUM(C10:C81)</f>
        <v>930252.30000000016</v>
      </c>
      <c r="D82" s="16">
        <f>SUM(D10:D81)</f>
        <v>11024.6</v>
      </c>
      <c r="E82" s="25">
        <f t="shared" si="63"/>
        <v>4590881.7410000013</v>
      </c>
      <c r="F82" s="12">
        <f>E82/12*11</f>
        <v>4208308.2625833349</v>
      </c>
      <c r="G82" s="16" t="e">
        <f>SUM(G10:G81)</f>
        <v>#REF!</v>
      </c>
      <c r="H82" s="12" t="e">
        <f t="shared" si="104"/>
        <v>#REF!</v>
      </c>
      <c r="I82" s="12" t="e">
        <f t="shared" si="105"/>
        <v>#REF!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07"/>
        <v>0</v>
      </c>
      <c r="N82" s="12">
        <f t="shared" si="10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09"/>
        <v>0</v>
      </c>
      <c r="S82" s="11">
        <f t="shared" si="11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11"/>
        <v>0</v>
      </c>
      <c r="X82" s="11">
        <f t="shared" si="11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13"/>
        <v>0</v>
      </c>
      <c r="AC82" s="11">
        <f t="shared" si="11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15"/>
        <v>0</v>
      </c>
      <c r="AH82" s="11">
        <f t="shared" si="11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17"/>
        <v>0</v>
      </c>
      <c r="AM82" s="11">
        <f t="shared" si="11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19"/>
        <v>0</v>
      </c>
      <c r="AR82" s="11">
        <f t="shared" si="12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21"/>
        <v>0</v>
      </c>
      <c r="BR82" s="11">
        <f t="shared" si="12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4474881.6410000017</v>
      </c>
      <c r="DH82" s="24">
        <f>SUM(DH10:DH81)</f>
        <v>0</v>
      </c>
      <c r="DI82" s="12">
        <f>DH82/12*11</f>
        <v>0</v>
      </c>
      <c r="DJ82" s="47">
        <v>0</v>
      </c>
      <c r="DK82" s="24">
        <f>SUM(DK10:DK81)</f>
        <v>88429.200000000012</v>
      </c>
      <c r="DL82" s="12">
        <f>DK82/12*11</f>
        <v>81060.10000000002</v>
      </c>
      <c r="DM82" s="47">
        <f>SUM(DM10:DM81)</f>
        <v>0</v>
      </c>
      <c r="DN82" s="24">
        <f>SUM(DN10:DN81)</f>
        <v>0</v>
      </c>
      <c r="DO82" s="12">
        <f>DN82/12*11</f>
        <v>0</v>
      </c>
      <c r="DP82" s="19">
        <f>SUM(DP10:DP81)</f>
        <v>0</v>
      </c>
      <c r="DQ82" s="24">
        <f>SUM(DQ10:DQ81)</f>
        <v>10121</v>
      </c>
      <c r="DR82" s="12">
        <f>DQ82/12*11</f>
        <v>9277.5833333333321</v>
      </c>
      <c r="DS82" s="19">
        <f>SUM(DS10:DS81)</f>
        <v>0</v>
      </c>
      <c r="DT82" s="24">
        <f>SUM(DT10:DT81)</f>
        <v>0</v>
      </c>
      <c r="DU82" s="12">
        <f>DT82/12*11</f>
        <v>0</v>
      </c>
      <c r="DV82" s="19">
        <f>SUM(DV10:DV81)</f>
        <v>0</v>
      </c>
      <c r="DW82" s="24">
        <f>SUM(DW10:DW81)</f>
        <v>301436.50000000006</v>
      </c>
      <c r="DX82" s="12">
        <f>DW82/12*11</f>
        <v>276316.79166666674</v>
      </c>
      <c r="DY82" s="19">
        <f>SUM(DY10:DY81)</f>
        <v>0</v>
      </c>
      <c r="DZ82" s="24">
        <f>SUM(DZ10:DZ81)</f>
        <v>0</v>
      </c>
      <c r="EA82" s="24">
        <f>SUM(EA10:EA81)</f>
        <v>417436.60000000003</v>
      </c>
    </row>
    <row r="83" spans="1:139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C42" name="Range4_13"/>
    <protectedRange sqref="C10:C39 D10:D43" name="Range1_1_1_1_1"/>
    <protectedRange sqref="C40" name="Range1_1_1_1_2"/>
    <protectedRange sqref="C43" name="Range1_1_1_1_3"/>
    <protectedRange sqref="D44:D81" name="Range1_1_1_1_4_1"/>
    <protectedRange sqref="C62 C45 C65:C67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J10:DJ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J34:DJ82" name="Range6_1_1"/>
    <protectedRange sqref="DM82" name="Range6_1_3"/>
    <protectedRange sqref="DB10:DB81" name="Range5_1_18"/>
    <protectedRange sqref="DE10:DF81" name="Range5_1_19"/>
    <protectedRange sqref="DK10:DK81" name="Range6_1_4"/>
    <protectedRange sqref="DM10:DM81" name="Range6_1_5"/>
    <protectedRange sqref="DP10:DP81" name="Range6_1_6"/>
    <protectedRange sqref="DQ10:DQ81" name="Range6_1_7"/>
    <protectedRange sqref="DS10:DS81" name="Range6_1_8"/>
    <protectedRange sqref="DV10:DV81" name="Range6_1_9"/>
    <protectedRange sqref="DY10:DZ81" name="Range6_1_10"/>
    <protectedRange sqref="DW10:DW81" name="Range6_1_11"/>
    <protectedRange sqref="CQ10:CQ81" name="Range5_1_20"/>
    <protectedRange sqref="BU10:BU81" name="Range5"/>
    <protectedRange sqref="BX10:BX81" name="Range5_2"/>
  </protectedRanges>
  <mergeCells count="131">
    <mergeCell ref="DX7:DY7"/>
    <mergeCell ref="DZ7:DZ8"/>
    <mergeCell ref="EA7:EA8"/>
    <mergeCell ref="A82:B82"/>
    <mergeCell ref="DO7:DP7"/>
    <mergeCell ref="DQ7:DQ8"/>
    <mergeCell ref="DR7:DS7"/>
    <mergeCell ref="DT7:DT8"/>
    <mergeCell ref="DU7:DV7"/>
    <mergeCell ref="DW7:DW8"/>
    <mergeCell ref="DH7:DH8"/>
    <mergeCell ref="DI7:DJ7"/>
    <mergeCell ref="DK7:DK8"/>
    <mergeCell ref="DL7:DM7"/>
    <mergeCell ref="DN7:DN8"/>
    <mergeCell ref="CZ7:CZ8"/>
    <mergeCell ref="DA7:DB7"/>
    <mergeCell ref="DC7:DC8"/>
    <mergeCell ref="DD7:DE7"/>
    <mergeCell ref="DF7:DF8"/>
    <mergeCell ref="CI7:CJ7"/>
    <mergeCell ref="CK7:CK8"/>
    <mergeCell ref="CL7:CM7"/>
    <mergeCell ref="CN7:CN8"/>
    <mergeCell ref="CO7:CP7"/>
    <mergeCell ref="DG7:DG8"/>
    <mergeCell ref="CQ7:CQ8"/>
    <mergeCell ref="CR7:CS7"/>
    <mergeCell ref="CT7:CT8"/>
    <mergeCell ref="CU7:CV7"/>
    <mergeCell ref="CW7:CW8"/>
    <mergeCell ref="CX7:CY7"/>
    <mergeCell ref="BV7:BV8"/>
    <mergeCell ref="BW7:BX7"/>
    <mergeCell ref="BY7:BY8"/>
    <mergeCell ref="BZ7:CA7"/>
    <mergeCell ref="CB7:CB8"/>
    <mergeCell ref="CC7:CD7"/>
    <mergeCell ref="CE7:CE8"/>
    <mergeCell ref="CF7:CG7"/>
    <mergeCell ref="CH7:CH8"/>
    <mergeCell ref="BF7:BG7"/>
    <mergeCell ref="BH7:BH8"/>
    <mergeCell ref="BI7:BJ7"/>
    <mergeCell ref="BK7:BK8"/>
    <mergeCell ref="BL7:BM7"/>
    <mergeCell ref="BN7:BN8"/>
    <mergeCell ref="BO7:BR7"/>
    <mergeCell ref="BS7:BS8"/>
    <mergeCell ref="BT7:BU7"/>
    <mergeCell ref="AS7:AS8"/>
    <mergeCell ref="AT7:AU7"/>
    <mergeCell ref="AV7:AV8"/>
    <mergeCell ref="AW7:AX7"/>
    <mergeCell ref="AY7:AY8"/>
    <mergeCell ref="AZ7:BA7"/>
    <mergeCell ref="BB7:BB8"/>
    <mergeCell ref="BC7:BD7"/>
    <mergeCell ref="BE7:BE8"/>
    <mergeCell ref="CB6:CD6"/>
    <mergeCell ref="CE6:CG6"/>
    <mergeCell ref="CH6:CJ6"/>
    <mergeCell ref="CK6:CM6"/>
    <mergeCell ref="DK6:DM6"/>
    <mergeCell ref="DQ6:DS6"/>
    <mergeCell ref="DT6:DV6"/>
    <mergeCell ref="DW6:DY6"/>
    <mergeCell ref="E7:E8"/>
    <mergeCell ref="F7:I7"/>
    <mergeCell ref="J7:J8"/>
    <mergeCell ref="K7:N7"/>
    <mergeCell ref="O7:O8"/>
    <mergeCell ref="P7:S7"/>
    <mergeCell ref="T7:T8"/>
    <mergeCell ref="U7:X7"/>
    <mergeCell ref="Y7:Y8"/>
    <mergeCell ref="Z7:AC7"/>
    <mergeCell ref="AD7:AD8"/>
    <mergeCell ref="AE7:AH7"/>
    <mergeCell ref="AI7:AI8"/>
    <mergeCell ref="AJ7:AM7"/>
    <mergeCell ref="AN7:AN8"/>
    <mergeCell ref="AO7:AR7"/>
    <mergeCell ref="DF4:DF6"/>
    <mergeCell ref="DG4:DG6"/>
    <mergeCell ref="DH4:DY4"/>
    <mergeCell ref="DZ4:DZ6"/>
    <mergeCell ref="EA4:EA6"/>
    <mergeCell ref="O5:AU5"/>
    <mergeCell ref="AV5:BJ5"/>
    <mergeCell ref="BK5:BM6"/>
    <mergeCell ref="BN5:CD5"/>
    <mergeCell ref="CE5:CM5"/>
    <mergeCell ref="CN5:CV5"/>
    <mergeCell ref="CW5:CY6"/>
    <mergeCell ref="CZ5:DB6"/>
    <mergeCell ref="DC5:DE6"/>
    <mergeCell ref="DH5:DM5"/>
    <mergeCell ref="CN6:CP6"/>
    <mergeCell ref="CQ6:CS6"/>
    <mergeCell ref="CT6:CV6"/>
    <mergeCell ref="DH6:DJ6"/>
    <mergeCell ref="DN5:DP6"/>
    <mergeCell ref="DQ5:DY5"/>
    <mergeCell ref="O6:S6"/>
    <mergeCell ref="T6:X6"/>
    <mergeCell ref="Y6:AC6"/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D6:AH6"/>
    <mergeCell ref="AI6:AM6"/>
    <mergeCell ref="AN6:AR6"/>
    <mergeCell ref="AS6:AU6"/>
    <mergeCell ref="AV6:AX6"/>
    <mergeCell ref="AY6:BA6"/>
    <mergeCell ref="BB6:BD6"/>
    <mergeCell ref="BE6:BG6"/>
    <mergeCell ref="BH6:BJ6"/>
    <mergeCell ref="BN6:BR6"/>
    <mergeCell ref="BS6:BU6"/>
    <mergeCell ref="BV6:BX6"/>
    <mergeCell ref="BY6:C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3"/>
  <sheetViews>
    <sheetView zoomScale="70" zoomScaleNormal="70" workbookViewId="0">
      <selection activeCell="C4" sqref="C4:C8"/>
    </sheetView>
  </sheetViews>
  <sheetFormatPr defaultRowHeight="17.25"/>
  <cols>
    <col min="1" max="1" width="4.375" style="1" customWidth="1"/>
    <col min="2" max="2" width="20.5" style="22" customWidth="1"/>
    <col min="3" max="3" width="10.625" style="1" customWidth="1"/>
    <col min="4" max="4" width="12" style="1" customWidth="1"/>
    <col min="5" max="5" width="13.25" style="1" customWidth="1"/>
    <col min="6" max="6" width="14.125" style="34" customWidth="1"/>
    <col min="7" max="7" width="13.875" style="1" customWidth="1"/>
    <col min="8" max="8" width="11.75" style="1" customWidth="1"/>
    <col min="9" max="9" width="9.5" style="1" customWidth="1"/>
    <col min="10" max="10" width="13.625" style="1" customWidth="1"/>
    <col min="11" max="11" width="12" style="1" customWidth="1"/>
    <col min="12" max="12" width="12.75" style="1" customWidth="1"/>
    <col min="13" max="13" width="12.875" style="1" customWidth="1"/>
    <col min="14" max="14" width="9.5" style="1" customWidth="1"/>
    <col min="15" max="16" width="12.875" style="1" customWidth="1"/>
    <col min="17" max="18" width="13" style="1" customWidth="1"/>
    <col min="19" max="19" width="8.875" style="1" customWidth="1"/>
    <col min="20" max="21" width="12.5" style="1" customWidth="1"/>
    <col min="22" max="23" width="11.75" style="1" customWidth="1"/>
    <col min="24" max="24" width="11.875" style="1" customWidth="1"/>
    <col min="25" max="27" width="12.125" style="1" customWidth="1"/>
    <col min="28" max="28" width="10.25" style="1" customWidth="1"/>
    <col min="29" max="29" width="11.5" style="1" customWidth="1"/>
    <col min="30" max="31" width="11.625" style="1" customWidth="1"/>
    <col min="32" max="34" width="10.875" style="1" customWidth="1"/>
    <col min="35" max="36" width="11.625" style="1" customWidth="1"/>
    <col min="37" max="37" width="9.75" style="1" customWidth="1"/>
    <col min="38" max="38" width="11.375" style="1" customWidth="1"/>
    <col min="39" max="39" width="10.75" style="1" customWidth="1"/>
    <col min="40" max="42" width="10.375" style="1" customWidth="1"/>
    <col min="43" max="43" width="10.75" style="1" customWidth="1"/>
    <col min="44" max="44" width="9.625" style="1" customWidth="1"/>
    <col min="45" max="46" width="8.25" style="1" customWidth="1"/>
    <col min="47" max="47" width="7.25" style="1" customWidth="1"/>
    <col min="48" max="49" width="9" style="1" customWidth="1"/>
    <col min="50" max="50" width="7.875" style="1" customWidth="1"/>
    <col min="51" max="51" width="14.125" style="1" customWidth="1"/>
    <col min="52" max="52" width="13" style="1" customWidth="1"/>
    <col min="53" max="53" width="12.625" style="1" customWidth="1"/>
    <col min="54" max="56" width="8.25" style="1" customWidth="1"/>
    <col min="57" max="58" width="9.875" style="1" customWidth="1"/>
    <col min="59" max="59" width="9.25" style="1" customWidth="1"/>
    <col min="60" max="61" width="8" style="1" customWidth="1"/>
    <col min="62" max="62" width="7.25" style="1" customWidth="1"/>
    <col min="63" max="64" width="8.125" style="1" customWidth="1"/>
    <col min="65" max="65" width="6.5" style="1" customWidth="1"/>
    <col min="66" max="72" width="10.75" style="1" customWidth="1"/>
    <col min="73" max="73" width="9.625" style="1" customWidth="1"/>
    <col min="74" max="74" width="9.75" style="1" customWidth="1"/>
    <col min="75" max="75" width="9.25" style="1" customWidth="1"/>
    <col min="76" max="76" width="10.375" style="1" customWidth="1"/>
    <col min="77" max="77" width="9.375" style="1" customWidth="1"/>
    <col min="78" max="78" width="10.125" style="1" customWidth="1"/>
    <col min="79" max="79" width="8.875" style="1" customWidth="1"/>
    <col min="80" max="81" width="11.375" style="1" customWidth="1"/>
    <col min="82" max="82" width="9.375" style="1" customWidth="1"/>
    <col min="83" max="84" width="8.125" style="1" customWidth="1"/>
    <col min="85" max="85" width="7.875" style="1" customWidth="1"/>
    <col min="86" max="87" width="9.875" style="1" customWidth="1"/>
    <col min="88" max="88" width="10.625" style="1" customWidth="1"/>
    <col min="89" max="90" width="9.375" style="1" customWidth="1"/>
    <col min="91" max="91" width="8.375" style="1" customWidth="1"/>
    <col min="92" max="93" width="11.75" style="1" customWidth="1"/>
    <col min="94" max="94" width="10.75" style="1" customWidth="1"/>
    <col min="95" max="96" width="11" style="1" customWidth="1"/>
    <col min="97" max="97" width="13.125" style="1" customWidth="1"/>
    <col min="98" max="99" width="9.875" style="1" customWidth="1"/>
    <col min="100" max="102" width="8" style="1" customWidth="1"/>
    <col min="103" max="103" width="10.5" style="1" customWidth="1"/>
    <col min="104" max="105" width="8" style="1" customWidth="1"/>
    <col min="106" max="106" width="6.75" style="1" customWidth="1"/>
    <col min="107" max="108" width="9.875" style="1" customWidth="1"/>
    <col min="109" max="109" width="9.25" style="1" customWidth="1"/>
    <col min="110" max="110" width="9.875" style="1" customWidth="1"/>
    <col min="111" max="112" width="13.125" style="1" customWidth="1"/>
    <col min="113" max="113" width="14.625" style="1" customWidth="1"/>
    <col min="114" max="115" width="8.375" style="1" customWidth="1"/>
    <col min="116" max="116" width="7.5" style="1" customWidth="1"/>
    <col min="117" max="117" width="10.375" style="1" customWidth="1"/>
    <col min="118" max="118" width="11.125" style="1" customWidth="1"/>
    <col min="119" max="119" width="7.75" style="1" customWidth="1"/>
    <col min="120" max="121" width="8" style="1" customWidth="1"/>
    <col min="122" max="122" width="7.375" style="1" customWidth="1"/>
    <col min="123" max="124" width="8.625" style="1" customWidth="1"/>
    <col min="125" max="125" width="10.875" style="1" customWidth="1"/>
    <col min="126" max="127" width="8.125" style="1" customWidth="1"/>
    <col min="128" max="128" width="7.5" style="1" customWidth="1"/>
    <col min="129" max="129" width="11.875" style="1" customWidth="1"/>
    <col min="130" max="130" width="11" style="1" customWidth="1"/>
    <col min="131" max="131" width="13.375" style="1" customWidth="1"/>
    <col min="132" max="132" width="6.875" style="1" customWidth="1"/>
    <col min="133" max="133" width="14" style="1" customWidth="1"/>
    <col min="134" max="134" width="14.125" style="1" customWidth="1"/>
    <col min="135" max="135" width="11.875" style="1" customWidth="1"/>
    <col min="136" max="136" width="12.25" style="1" customWidth="1"/>
    <col min="137" max="137" width="7.25" style="1" customWidth="1"/>
    <col min="138" max="138" width="10.125" style="1" customWidth="1"/>
    <col min="139" max="16384" width="9" style="1"/>
  </cols>
  <sheetData>
    <row r="1" spans="1:136" ht="27.75" customHeight="1">
      <c r="C1" s="249" t="s">
        <v>11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6" ht="34.5" customHeight="1">
      <c r="C2" s="250" t="s">
        <v>143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Q2" s="5"/>
      <c r="R2" s="5"/>
      <c r="T2" s="251"/>
      <c r="U2" s="251"/>
      <c r="V2" s="251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6" ht="18" customHeight="1">
      <c r="C3" s="8"/>
      <c r="D3" s="8"/>
      <c r="E3" s="8"/>
      <c r="F3" s="32"/>
      <c r="G3" s="8"/>
      <c r="H3" s="8"/>
      <c r="I3" s="8"/>
      <c r="J3" s="8"/>
      <c r="K3" s="8"/>
      <c r="L3" s="250" t="s">
        <v>12</v>
      </c>
      <c r="M3" s="250"/>
      <c r="N3" s="250"/>
      <c r="O3" s="250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6" s="9" customFormat="1" ht="18" customHeight="1">
      <c r="A4" s="252" t="s">
        <v>6</v>
      </c>
      <c r="B4" s="252" t="s">
        <v>10</v>
      </c>
      <c r="C4" s="255" t="s">
        <v>4</v>
      </c>
      <c r="D4" s="255" t="s">
        <v>5</v>
      </c>
      <c r="E4" s="258" t="s">
        <v>13</v>
      </c>
      <c r="F4" s="259"/>
      <c r="G4" s="259"/>
      <c r="H4" s="259"/>
      <c r="I4" s="260"/>
      <c r="J4" s="267" t="s">
        <v>45</v>
      </c>
      <c r="K4" s="268"/>
      <c r="L4" s="268"/>
      <c r="M4" s="268"/>
      <c r="N4" s="269"/>
      <c r="O4" s="276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8"/>
      <c r="DF4" s="211" t="s">
        <v>14</v>
      </c>
      <c r="DG4" s="212" t="s">
        <v>15</v>
      </c>
      <c r="DH4" s="213"/>
      <c r="DI4" s="214"/>
      <c r="DJ4" s="221" t="s">
        <v>3</v>
      </c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11" t="s">
        <v>16</v>
      </c>
      <c r="EC4" s="223" t="s">
        <v>17</v>
      </c>
      <c r="ED4" s="224"/>
      <c r="EE4" s="225"/>
    </row>
    <row r="5" spans="1:136" s="9" customFormat="1" ht="15" customHeight="1">
      <c r="A5" s="253"/>
      <c r="B5" s="253"/>
      <c r="C5" s="256"/>
      <c r="D5" s="256"/>
      <c r="E5" s="261"/>
      <c r="F5" s="262"/>
      <c r="G5" s="262"/>
      <c r="H5" s="262"/>
      <c r="I5" s="263"/>
      <c r="J5" s="270"/>
      <c r="K5" s="271"/>
      <c r="L5" s="271"/>
      <c r="M5" s="271"/>
      <c r="N5" s="272"/>
      <c r="O5" s="232" t="s">
        <v>7</v>
      </c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4"/>
      <c r="AV5" s="235" t="s">
        <v>2</v>
      </c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187" t="s">
        <v>8</v>
      </c>
      <c r="BL5" s="188"/>
      <c r="BM5" s="188"/>
      <c r="BN5" s="236" t="s">
        <v>18</v>
      </c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8"/>
      <c r="CE5" s="193" t="s">
        <v>0</v>
      </c>
      <c r="CF5" s="194"/>
      <c r="CG5" s="194"/>
      <c r="CH5" s="194"/>
      <c r="CI5" s="194"/>
      <c r="CJ5" s="194"/>
      <c r="CK5" s="194"/>
      <c r="CL5" s="194"/>
      <c r="CM5" s="280"/>
      <c r="CN5" s="236" t="s">
        <v>1</v>
      </c>
      <c r="CO5" s="237"/>
      <c r="CP5" s="237"/>
      <c r="CQ5" s="237"/>
      <c r="CR5" s="237"/>
      <c r="CS5" s="237"/>
      <c r="CT5" s="237"/>
      <c r="CU5" s="237"/>
      <c r="CV5" s="237"/>
      <c r="CW5" s="235" t="s">
        <v>19</v>
      </c>
      <c r="CX5" s="235"/>
      <c r="CY5" s="235"/>
      <c r="CZ5" s="187" t="s">
        <v>20</v>
      </c>
      <c r="DA5" s="188"/>
      <c r="DB5" s="189"/>
      <c r="DC5" s="187" t="s">
        <v>21</v>
      </c>
      <c r="DD5" s="188"/>
      <c r="DE5" s="189"/>
      <c r="DF5" s="211"/>
      <c r="DG5" s="215"/>
      <c r="DH5" s="216"/>
      <c r="DI5" s="217"/>
      <c r="DJ5" s="239"/>
      <c r="DK5" s="239"/>
      <c r="DL5" s="240"/>
      <c r="DM5" s="240"/>
      <c r="DN5" s="240"/>
      <c r="DO5" s="240"/>
      <c r="DP5" s="187" t="s">
        <v>22</v>
      </c>
      <c r="DQ5" s="188"/>
      <c r="DR5" s="189"/>
      <c r="DS5" s="209"/>
      <c r="DT5" s="210"/>
      <c r="DU5" s="210"/>
      <c r="DV5" s="210"/>
      <c r="DW5" s="210"/>
      <c r="DX5" s="210"/>
      <c r="DY5" s="210"/>
      <c r="DZ5" s="210"/>
      <c r="EA5" s="210"/>
      <c r="EB5" s="211"/>
      <c r="EC5" s="226"/>
      <c r="ED5" s="227"/>
      <c r="EE5" s="228"/>
    </row>
    <row r="6" spans="1:136" s="9" customFormat="1" ht="119.25" customHeight="1">
      <c r="A6" s="253"/>
      <c r="B6" s="253"/>
      <c r="C6" s="256"/>
      <c r="D6" s="256"/>
      <c r="E6" s="264"/>
      <c r="F6" s="265"/>
      <c r="G6" s="265"/>
      <c r="H6" s="265"/>
      <c r="I6" s="266"/>
      <c r="J6" s="273"/>
      <c r="K6" s="274"/>
      <c r="L6" s="274"/>
      <c r="M6" s="274"/>
      <c r="N6" s="275"/>
      <c r="O6" s="243" t="s">
        <v>23</v>
      </c>
      <c r="P6" s="244"/>
      <c r="Q6" s="244"/>
      <c r="R6" s="244"/>
      <c r="S6" s="245"/>
      <c r="T6" s="246" t="s">
        <v>24</v>
      </c>
      <c r="U6" s="247"/>
      <c r="V6" s="247"/>
      <c r="W6" s="247"/>
      <c r="X6" s="248"/>
      <c r="Y6" s="246" t="s">
        <v>25</v>
      </c>
      <c r="Z6" s="247"/>
      <c r="AA6" s="247"/>
      <c r="AB6" s="247"/>
      <c r="AC6" s="248"/>
      <c r="AD6" s="246" t="s">
        <v>26</v>
      </c>
      <c r="AE6" s="247"/>
      <c r="AF6" s="247"/>
      <c r="AG6" s="247"/>
      <c r="AH6" s="248"/>
      <c r="AI6" s="246" t="s">
        <v>27</v>
      </c>
      <c r="AJ6" s="247"/>
      <c r="AK6" s="247"/>
      <c r="AL6" s="247"/>
      <c r="AM6" s="248"/>
      <c r="AN6" s="246" t="s">
        <v>28</v>
      </c>
      <c r="AO6" s="247"/>
      <c r="AP6" s="247"/>
      <c r="AQ6" s="247"/>
      <c r="AR6" s="248"/>
      <c r="AS6" s="279" t="s">
        <v>29</v>
      </c>
      <c r="AT6" s="279"/>
      <c r="AU6" s="279"/>
      <c r="AV6" s="195" t="s">
        <v>30</v>
      </c>
      <c r="AW6" s="196"/>
      <c r="AX6" s="196"/>
      <c r="AY6" s="195" t="s">
        <v>31</v>
      </c>
      <c r="AZ6" s="196"/>
      <c r="BA6" s="197"/>
      <c r="BB6" s="198" t="s">
        <v>32</v>
      </c>
      <c r="BC6" s="199"/>
      <c r="BD6" s="200"/>
      <c r="BE6" s="198" t="s">
        <v>33</v>
      </c>
      <c r="BF6" s="199"/>
      <c r="BG6" s="199"/>
      <c r="BH6" s="201" t="s">
        <v>34</v>
      </c>
      <c r="BI6" s="202"/>
      <c r="BJ6" s="202"/>
      <c r="BK6" s="206"/>
      <c r="BL6" s="207"/>
      <c r="BM6" s="207"/>
      <c r="BN6" s="203" t="s">
        <v>35</v>
      </c>
      <c r="BO6" s="204"/>
      <c r="BP6" s="204"/>
      <c r="BQ6" s="204"/>
      <c r="BR6" s="205"/>
      <c r="BS6" s="192" t="s">
        <v>36</v>
      </c>
      <c r="BT6" s="192"/>
      <c r="BU6" s="192"/>
      <c r="BV6" s="192" t="s">
        <v>37</v>
      </c>
      <c r="BW6" s="192"/>
      <c r="BX6" s="192"/>
      <c r="BY6" s="192" t="s">
        <v>38</v>
      </c>
      <c r="BZ6" s="192"/>
      <c r="CA6" s="192"/>
      <c r="CB6" s="192" t="s">
        <v>39</v>
      </c>
      <c r="CC6" s="192"/>
      <c r="CD6" s="192"/>
      <c r="CE6" s="192" t="s">
        <v>46</v>
      </c>
      <c r="CF6" s="192"/>
      <c r="CG6" s="192"/>
      <c r="CH6" s="193" t="s">
        <v>47</v>
      </c>
      <c r="CI6" s="194"/>
      <c r="CJ6" s="194"/>
      <c r="CK6" s="192" t="s">
        <v>40</v>
      </c>
      <c r="CL6" s="192"/>
      <c r="CM6" s="192"/>
      <c r="CN6" s="241" t="s">
        <v>41</v>
      </c>
      <c r="CO6" s="242"/>
      <c r="CP6" s="194"/>
      <c r="CQ6" s="192" t="s">
        <v>42</v>
      </c>
      <c r="CR6" s="192"/>
      <c r="CS6" s="192"/>
      <c r="CT6" s="193" t="s">
        <v>48</v>
      </c>
      <c r="CU6" s="194"/>
      <c r="CV6" s="194"/>
      <c r="CW6" s="235"/>
      <c r="CX6" s="235"/>
      <c r="CY6" s="235"/>
      <c r="CZ6" s="206"/>
      <c r="DA6" s="207"/>
      <c r="DB6" s="208"/>
      <c r="DC6" s="206"/>
      <c r="DD6" s="207"/>
      <c r="DE6" s="208"/>
      <c r="DF6" s="211"/>
      <c r="DG6" s="218"/>
      <c r="DH6" s="219"/>
      <c r="DI6" s="220"/>
      <c r="DJ6" s="187" t="s">
        <v>49</v>
      </c>
      <c r="DK6" s="188"/>
      <c r="DL6" s="189"/>
      <c r="DM6" s="187" t="s">
        <v>50</v>
      </c>
      <c r="DN6" s="188"/>
      <c r="DO6" s="189"/>
      <c r="DP6" s="206"/>
      <c r="DQ6" s="207"/>
      <c r="DR6" s="208"/>
      <c r="DS6" s="187" t="s">
        <v>51</v>
      </c>
      <c r="DT6" s="188"/>
      <c r="DU6" s="189"/>
      <c r="DV6" s="187" t="s">
        <v>52</v>
      </c>
      <c r="DW6" s="188"/>
      <c r="DX6" s="189"/>
      <c r="DY6" s="190" t="s">
        <v>53</v>
      </c>
      <c r="DZ6" s="191"/>
      <c r="EA6" s="191"/>
      <c r="EB6" s="211"/>
      <c r="EC6" s="229"/>
      <c r="ED6" s="230"/>
      <c r="EE6" s="231"/>
    </row>
    <row r="7" spans="1:136" s="10" customFormat="1" ht="36" customHeight="1">
      <c r="A7" s="253"/>
      <c r="B7" s="253"/>
      <c r="C7" s="256"/>
      <c r="D7" s="256"/>
      <c r="E7" s="180" t="s">
        <v>43</v>
      </c>
      <c r="F7" s="176" t="s">
        <v>55</v>
      </c>
      <c r="G7" s="186"/>
      <c r="H7" s="186"/>
      <c r="I7" s="177"/>
      <c r="J7" s="180" t="s">
        <v>43</v>
      </c>
      <c r="K7" s="176" t="s">
        <v>55</v>
      </c>
      <c r="L7" s="186"/>
      <c r="M7" s="186"/>
      <c r="N7" s="177"/>
      <c r="O7" s="180" t="s">
        <v>43</v>
      </c>
      <c r="P7" s="176" t="s">
        <v>55</v>
      </c>
      <c r="Q7" s="186"/>
      <c r="R7" s="186"/>
      <c r="S7" s="177"/>
      <c r="T7" s="180" t="s">
        <v>43</v>
      </c>
      <c r="U7" s="176" t="s">
        <v>55</v>
      </c>
      <c r="V7" s="186"/>
      <c r="W7" s="186"/>
      <c r="X7" s="177"/>
      <c r="Y7" s="180" t="s">
        <v>43</v>
      </c>
      <c r="Z7" s="176" t="s">
        <v>55</v>
      </c>
      <c r="AA7" s="186"/>
      <c r="AB7" s="186"/>
      <c r="AC7" s="177"/>
      <c r="AD7" s="180" t="s">
        <v>43</v>
      </c>
      <c r="AE7" s="176" t="s">
        <v>55</v>
      </c>
      <c r="AF7" s="186"/>
      <c r="AG7" s="186"/>
      <c r="AH7" s="177"/>
      <c r="AI7" s="180" t="s">
        <v>43</v>
      </c>
      <c r="AJ7" s="176" t="s">
        <v>55</v>
      </c>
      <c r="AK7" s="186"/>
      <c r="AL7" s="186"/>
      <c r="AM7" s="177"/>
      <c r="AN7" s="180" t="s">
        <v>43</v>
      </c>
      <c r="AO7" s="176" t="s">
        <v>55</v>
      </c>
      <c r="AP7" s="186"/>
      <c r="AQ7" s="186"/>
      <c r="AR7" s="177"/>
      <c r="AS7" s="180" t="s">
        <v>43</v>
      </c>
      <c r="AT7" s="182" t="s">
        <v>55</v>
      </c>
      <c r="AU7" s="183"/>
      <c r="AV7" s="180" t="s">
        <v>43</v>
      </c>
      <c r="AW7" s="182" t="s">
        <v>55</v>
      </c>
      <c r="AX7" s="183"/>
      <c r="AY7" s="180" t="s">
        <v>43</v>
      </c>
      <c r="AZ7" s="182" t="s">
        <v>55</v>
      </c>
      <c r="BA7" s="183"/>
      <c r="BB7" s="180" t="s">
        <v>43</v>
      </c>
      <c r="BC7" s="182" t="s">
        <v>55</v>
      </c>
      <c r="BD7" s="183"/>
      <c r="BE7" s="180" t="s">
        <v>43</v>
      </c>
      <c r="BF7" s="182" t="s">
        <v>55</v>
      </c>
      <c r="BG7" s="183"/>
      <c r="BH7" s="180" t="s">
        <v>43</v>
      </c>
      <c r="BI7" s="182" t="s">
        <v>55</v>
      </c>
      <c r="BJ7" s="183"/>
      <c r="BK7" s="180" t="s">
        <v>43</v>
      </c>
      <c r="BL7" s="182" t="s">
        <v>55</v>
      </c>
      <c r="BM7" s="183"/>
      <c r="BN7" s="180" t="s">
        <v>43</v>
      </c>
      <c r="BO7" s="182" t="s">
        <v>55</v>
      </c>
      <c r="BP7" s="185"/>
      <c r="BQ7" s="185"/>
      <c r="BR7" s="183"/>
      <c r="BS7" s="180" t="s">
        <v>43</v>
      </c>
      <c r="BT7" s="182" t="s">
        <v>55</v>
      </c>
      <c r="BU7" s="183"/>
      <c r="BV7" s="180" t="s">
        <v>43</v>
      </c>
      <c r="BW7" s="182" t="s">
        <v>55</v>
      </c>
      <c r="BX7" s="183"/>
      <c r="BY7" s="180" t="s">
        <v>43</v>
      </c>
      <c r="BZ7" s="182" t="s">
        <v>55</v>
      </c>
      <c r="CA7" s="183"/>
      <c r="CB7" s="180" t="s">
        <v>43</v>
      </c>
      <c r="CC7" s="182" t="s">
        <v>55</v>
      </c>
      <c r="CD7" s="183"/>
      <c r="CE7" s="180" t="s">
        <v>43</v>
      </c>
      <c r="CF7" s="182" t="s">
        <v>55</v>
      </c>
      <c r="CG7" s="183"/>
      <c r="CH7" s="180" t="s">
        <v>43</v>
      </c>
      <c r="CI7" s="182" t="s">
        <v>55</v>
      </c>
      <c r="CJ7" s="183"/>
      <c r="CK7" s="180" t="s">
        <v>43</v>
      </c>
      <c r="CL7" s="182" t="s">
        <v>55</v>
      </c>
      <c r="CM7" s="183"/>
      <c r="CN7" s="180" t="s">
        <v>43</v>
      </c>
      <c r="CO7" s="182" t="s">
        <v>55</v>
      </c>
      <c r="CP7" s="183"/>
      <c r="CQ7" s="180" t="s">
        <v>43</v>
      </c>
      <c r="CR7" s="182" t="s">
        <v>55</v>
      </c>
      <c r="CS7" s="183"/>
      <c r="CT7" s="180" t="s">
        <v>43</v>
      </c>
      <c r="CU7" s="182" t="s">
        <v>55</v>
      </c>
      <c r="CV7" s="183"/>
      <c r="CW7" s="180" t="s">
        <v>43</v>
      </c>
      <c r="CX7" s="182" t="s">
        <v>55</v>
      </c>
      <c r="CY7" s="183"/>
      <c r="CZ7" s="180" t="s">
        <v>43</v>
      </c>
      <c r="DA7" s="182" t="s">
        <v>55</v>
      </c>
      <c r="DB7" s="183"/>
      <c r="DC7" s="180" t="s">
        <v>43</v>
      </c>
      <c r="DD7" s="182" t="s">
        <v>55</v>
      </c>
      <c r="DE7" s="183"/>
      <c r="DF7" s="184" t="s">
        <v>9</v>
      </c>
      <c r="DG7" s="180" t="s">
        <v>43</v>
      </c>
      <c r="DH7" s="182" t="s">
        <v>55</v>
      </c>
      <c r="DI7" s="183"/>
      <c r="DJ7" s="180" t="s">
        <v>43</v>
      </c>
      <c r="DK7" s="182" t="s">
        <v>55</v>
      </c>
      <c r="DL7" s="183"/>
      <c r="DM7" s="180" t="s">
        <v>43</v>
      </c>
      <c r="DN7" s="182" t="s">
        <v>55</v>
      </c>
      <c r="DO7" s="183"/>
      <c r="DP7" s="180" t="s">
        <v>43</v>
      </c>
      <c r="DQ7" s="182" t="s">
        <v>55</v>
      </c>
      <c r="DR7" s="183"/>
      <c r="DS7" s="180" t="s">
        <v>43</v>
      </c>
      <c r="DT7" s="182" t="s">
        <v>55</v>
      </c>
      <c r="DU7" s="183"/>
      <c r="DV7" s="180" t="s">
        <v>43</v>
      </c>
      <c r="DW7" s="182" t="s">
        <v>55</v>
      </c>
      <c r="DX7" s="183"/>
      <c r="DY7" s="180" t="s">
        <v>43</v>
      </c>
      <c r="DZ7" s="182" t="s">
        <v>55</v>
      </c>
      <c r="EA7" s="183"/>
      <c r="EB7" s="211" t="s">
        <v>9</v>
      </c>
      <c r="EC7" s="180" t="s">
        <v>43</v>
      </c>
      <c r="ED7" s="182" t="s">
        <v>55</v>
      </c>
      <c r="EE7" s="183"/>
    </row>
    <row r="8" spans="1:136" s="27" customFormat="1" ht="101.25" customHeight="1">
      <c r="A8" s="254"/>
      <c r="B8" s="254"/>
      <c r="C8" s="257"/>
      <c r="D8" s="257"/>
      <c r="E8" s="181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81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81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81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81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81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81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81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81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81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81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81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81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81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81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81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81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81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81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81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81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81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81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81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81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81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81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81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81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84"/>
      <c r="DG8" s="181"/>
      <c r="DH8" s="35" t="str">
        <f>DD8</f>
        <v>ծրագիր ( 1 ամիս)</v>
      </c>
      <c r="DI8" s="26" t="str">
        <f>DE8</f>
        <v xml:space="preserve">փաստ                   ( 1  ամիս)                                                                           </v>
      </c>
      <c r="DJ8" s="181"/>
      <c r="DK8" s="35" t="str">
        <f>DH8</f>
        <v>ծրագիր ( 1 ամիս)</v>
      </c>
      <c r="DL8" s="26" t="str">
        <f>DI8</f>
        <v xml:space="preserve">փաստ                   ( 1  ամիս)                                                                           </v>
      </c>
      <c r="DM8" s="181"/>
      <c r="DN8" s="35" t="str">
        <f>DK8</f>
        <v>ծրագիր ( 1 ամիս)</v>
      </c>
      <c r="DO8" s="26" t="str">
        <f>DL8</f>
        <v xml:space="preserve">փաստ                   ( 1  ամիս)                                                                           </v>
      </c>
      <c r="DP8" s="181"/>
      <c r="DQ8" s="35" t="str">
        <f>DN8</f>
        <v>ծրագիր ( 1 ամիս)</v>
      </c>
      <c r="DR8" s="26" t="str">
        <f>DO8</f>
        <v xml:space="preserve">փաստ                   ( 1  ամիս)                                                                           </v>
      </c>
      <c r="DS8" s="181"/>
      <c r="DT8" s="35" t="str">
        <f>DQ8</f>
        <v>ծրագիր ( 1 ամիս)</v>
      </c>
      <c r="DU8" s="26" t="str">
        <f>DR8</f>
        <v xml:space="preserve">փաստ                   ( 1  ամիս)                                                                           </v>
      </c>
      <c r="DV8" s="181"/>
      <c r="DW8" s="35" t="str">
        <f>DT8</f>
        <v>ծրագիր ( 1 ամիս)</v>
      </c>
      <c r="DX8" s="26" t="str">
        <f>DU8</f>
        <v xml:space="preserve">փաստ                   ( 1  ամիս)                                                                           </v>
      </c>
      <c r="DY8" s="181"/>
      <c r="DZ8" s="35" t="str">
        <f>DW8</f>
        <v>ծրագիր ( 1 ամիս)</v>
      </c>
      <c r="EA8" s="26" t="str">
        <f>DX8</f>
        <v xml:space="preserve">փաստ                   ( 1  ամիս)                                                                           </v>
      </c>
      <c r="EB8" s="211"/>
      <c r="EC8" s="181"/>
      <c r="ED8" s="35" t="str">
        <f>DZ8</f>
        <v>ծրագիր ( 1 ամիս)</v>
      </c>
      <c r="EE8" s="26" t="str">
        <f>EA8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</row>
    <row r="10" spans="1:136" s="14" customFormat="1" ht="20.25" customHeight="1">
      <c r="A10" s="21">
        <v>1</v>
      </c>
      <c r="B10" s="37" t="s">
        <v>56</v>
      </c>
      <c r="C10" s="38"/>
      <c r="D10" s="38"/>
      <c r="E10" s="25">
        <f t="shared" ref="E10:E73" si="0">DG10+EC10-DY10</f>
        <v>564780.80000000005</v>
      </c>
      <c r="F10" s="33">
        <f>E10/12*1</f>
        <v>47065.066666666673</v>
      </c>
      <c r="G10" s="12">
        <f>DI10+EE10-EA10</f>
        <v>0</v>
      </c>
      <c r="H10" s="12">
        <f>G10/F10*100</f>
        <v>0</v>
      </c>
      <c r="I10" s="12">
        <f>G10/E10*100</f>
        <v>0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f t="shared" ref="DG10:DG73" si="34">T10+Y10+AD10+AI10+AN10+AS10+AV10+AY10+BB10+BE10+BH10+BK10+BS10+BV10+BY10+CB10+CE10+CH10+CK10+CN10+CT10+CW10+CZ10+DC10</f>
        <v>564780.80000000005</v>
      </c>
      <c r="DH10" s="33">
        <f t="shared" ref="DH10:DH73" si="35">DG10/12*1</f>
        <v>47065.066666666673</v>
      </c>
      <c r="DI10" s="12">
        <f t="shared" ref="DI10:DI73" si="36">V10+AA10+AF10+AK10+AP10+AU10+AX10+BA10+BD10+BG10+BJ10+BM10+BU10+BX10+CA10+CD10+CG10+CJ10+CM10+CP10+CV10+CY10+DB10+DE10+DF10</f>
        <v>0</v>
      </c>
      <c r="DJ10" s="42">
        <v>0</v>
      </c>
      <c r="DK10" s="33">
        <f t="shared" ref="DK10:DK73" si="37">DJ10/12*1</f>
        <v>0</v>
      </c>
      <c r="DL10" s="47"/>
      <c r="DM10" s="47">
        <v>0</v>
      </c>
      <c r="DN10" s="33">
        <f t="shared" ref="DN10:DN73" si="38">DM10/12*1</f>
        <v>0</v>
      </c>
      <c r="DO10" s="47"/>
      <c r="DP10" s="42">
        <v>0</v>
      </c>
      <c r="DQ10" s="33">
        <f t="shared" ref="DQ10:DQ73" si="39">DP10/12*1</f>
        <v>0</v>
      </c>
      <c r="DR10" s="47">
        <v>0</v>
      </c>
      <c r="DS10" s="47">
        <v>0</v>
      </c>
      <c r="DT10" s="33">
        <f t="shared" ref="DT10:DT73" si="40">DS10/12*1</f>
        <v>0</v>
      </c>
      <c r="DU10" s="47"/>
      <c r="DV10" s="42">
        <v>0</v>
      </c>
      <c r="DW10" s="33">
        <f t="shared" ref="DW10:DW73" si="41">DV10/12*1</f>
        <v>0</v>
      </c>
      <c r="DX10" s="47">
        <v>0</v>
      </c>
      <c r="DY10" s="47">
        <v>0</v>
      </c>
      <c r="DZ10" s="33">
        <f t="shared" ref="DZ10:DZ73" si="42">DY10/12*1</f>
        <v>0</v>
      </c>
      <c r="EA10" s="47"/>
      <c r="EB10" s="47"/>
      <c r="EC10" s="12">
        <f t="shared" ref="EC10:EC73" si="43">DJ10+DM10+DP10+DS10+DV10+DY10</f>
        <v>0</v>
      </c>
      <c r="ED10" s="33">
        <f t="shared" ref="ED10:ED73" si="44">EC10/12*1</f>
        <v>0</v>
      </c>
      <c r="EE10" s="12"/>
    </row>
    <row r="11" spans="1:136" s="14" customFormat="1" ht="20.25" customHeight="1">
      <c r="A11" s="21">
        <v>2</v>
      </c>
      <c r="B11" s="72" t="s">
        <v>57</v>
      </c>
      <c r="C11" s="38">
        <v>16030</v>
      </c>
      <c r="D11" s="38"/>
      <c r="E11" s="25">
        <f t="shared" si="0"/>
        <v>53725.799999999996</v>
      </c>
      <c r="F11" s="33">
        <f t="shared" ref="F11:F74" si="45">E11/12*1</f>
        <v>4477.1499999999996</v>
      </c>
      <c r="G11" s="12">
        <f t="shared" ref="G11:G74" si="46">DI11+EE11-EA11</f>
        <v>0</v>
      </c>
      <c r="H11" s="12">
        <f t="shared" ref="H11:H74" si="47">G11/F11*100</f>
        <v>0</v>
      </c>
      <c r="I11" s="12">
        <f t="shared" ref="I11:I74" si="48">G11/E11*100</f>
        <v>0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9">V11+AA11+AF11+AK11+AP11+AU11+BM11+BU11+BX11+CA11+CD11+CG11+CM11+CP11+CV11+CY11+DE11</f>
        <v>0</v>
      </c>
      <c r="M11" s="12">
        <f t="shared" ref="M11:M74" si="50">L11/K11*100</f>
        <v>0</v>
      </c>
      <c r="N11" s="12">
        <f t="shared" ref="N11:N74" si="51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52">Q11/P11*100</f>
        <v>0</v>
      </c>
      <c r="S11" s="11">
        <f t="shared" ref="S11:S74" si="53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54">V11/U11*100</f>
        <v>0</v>
      </c>
      <c r="X11" s="11">
        <f t="shared" ref="X11:X74" si="55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6">AA11/Z11*100</f>
        <v>0</v>
      </c>
      <c r="AC11" s="11">
        <f t="shared" ref="AC11:AC74" si="57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8">AF11/AE11*100</f>
        <v>0</v>
      </c>
      <c r="AH11" s="11">
        <f t="shared" ref="AH11:AH74" si="59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60">AK11/AJ11*100</f>
        <v>0</v>
      </c>
      <c r="AM11" s="11">
        <f t="shared" ref="AM11:AM74" si="61">AK11/AI11*100</f>
        <v>0</v>
      </c>
      <c r="AN11" s="47"/>
      <c r="AO11" s="33">
        <f t="shared" si="10"/>
        <v>0</v>
      </c>
      <c r="AP11" s="47"/>
      <c r="AQ11" s="12" t="e">
        <f t="shared" ref="AQ11:AQ74" si="62">AP11/AO11*100</f>
        <v>#DIV/0!</v>
      </c>
      <c r="AR11" s="11" t="e">
        <f t="shared" ref="AR11:AR74" si="63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64">BP11/BO11*100</f>
        <v>0</v>
      </c>
      <c r="BR11" s="11">
        <f t="shared" ref="BR11:BR74" si="65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si="34"/>
        <v>53725.799999999996</v>
      </c>
      <c r="DH11" s="33">
        <f t="shared" si="35"/>
        <v>4477.1499999999996</v>
      </c>
      <c r="DI11" s="12">
        <f t="shared" si="36"/>
        <v>0</v>
      </c>
      <c r="DJ11" s="42">
        <v>0</v>
      </c>
      <c r="DK11" s="33">
        <f t="shared" si="37"/>
        <v>0</v>
      </c>
      <c r="DL11" s="47"/>
      <c r="DM11" s="47">
        <v>0</v>
      </c>
      <c r="DN11" s="33">
        <f t="shared" si="38"/>
        <v>0</v>
      </c>
      <c r="DO11" s="47"/>
      <c r="DP11" s="42">
        <v>0</v>
      </c>
      <c r="DQ11" s="33">
        <f t="shared" si="39"/>
        <v>0</v>
      </c>
      <c r="DR11" s="47">
        <v>0</v>
      </c>
      <c r="DS11" s="47">
        <v>0</v>
      </c>
      <c r="DT11" s="33">
        <f t="shared" si="40"/>
        <v>0</v>
      </c>
      <c r="DU11" s="47"/>
      <c r="DV11" s="42">
        <v>0</v>
      </c>
      <c r="DW11" s="33">
        <f t="shared" si="41"/>
        <v>0</v>
      </c>
      <c r="DX11" s="47">
        <v>0</v>
      </c>
      <c r="DY11" s="47">
        <v>3827.3</v>
      </c>
      <c r="DZ11" s="33">
        <f t="shared" si="42"/>
        <v>318.94166666666666</v>
      </c>
      <c r="EA11" s="47"/>
      <c r="EB11" s="47"/>
      <c r="EC11" s="12">
        <f>DJ11+DM11+DP11+DS11+DV11+DY11</f>
        <v>3827.3</v>
      </c>
      <c r="ED11" s="33">
        <f t="shared" si="44"/>
        <v>318.94166666666666</v>
      </c>
      <c r="EE11" s="12"/>
      <c r="EF11" s="14">
        <f>DY11-EC11</f>
        <v>0</v>
      </c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/>
      <c r="E12" s="25">
        <f t="shared" si="0"/>
        <v>8975.7000000000007</v>
      </c>
      <c r="F12" s="33">
        <f t="shared" si="45"/>
        <v>747.97500000000002</v>
      </c>
      <c r="G12" s="12">
        <f t="shared" si="46"/>
        <v>0</v>
      </c>
      <c r="H12" s="12">
        <f t="shared" si="47"/>
        <v>0</v>
      </c>
      <c r="I12" s="12">
        <f t="shared" si="48"/>
        <v>0</v>
      </c>
      <c r="J12" s="12">
        <f t="shared" si="1"/>
        <v>3718.6</v>
      </c>
      <c r="K12" s="33">
        <f t="shared" si="2"/>
        <v>309.88333333333333</v>
      </c>
      <c r="L12" s="12">
        <f t="shared" si="49"/>
        <v>0</v>
      </c>
      <c r="M12" s="12">
        <f t="shared" si="50"/>
        <v>0</v>
      </c>
      <c r="N12" s="12">
        <f t="shared" si="51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52"/>
        <v>0</v>
      </c>
      <c r="S12" s="11">
        <f t="shared" si="53"/>
        <v>0</v>
      </c>
      <c r="T12" s="47">
        <v>1199.3</v>
      </c>
      <c r="U12" s="33">
        <f t="shared" si="6"/>
        <v>99.941666666666663</v>
      </c>
      <c r="V12" s="47"/>
      <c r="W12" s="12">
        <f t="shared" si="54"/>
        <v>0</v>
      </c>
      <c r="X12" s="11">
        <f t="shared" si="55"/>
        <v>0</v>
      </c>
      <c r="Y12" s="47">
        <v>633.6</v>
      </c>
      <c r="Z12" s="33">
        <f t="shared" si="7"/>
        <v>52.800000000000004</v>
      </c>
      <c r="AA12" s="47"/>
      <c r="AB12" s="12">
        <f t="shared" si="56"/>
        <v>0</v>
      </c>
      <c r="AC12" s="11">
        <f t="shared" si="57"/>
        <v>0</v>
      </c>
      <c r="AD12" s="47">
        <v>1504.6</v>
      </c>
      <c r="AE12" s="33">
        <f t="shared" si="8"/>
        <v>125.38333333333333</v>
      </c>
      <c r="AF12" s="47"/>
      <c r="AG12" s="12">
        <f t="shared" si="58"/>
        <v>0</v>
      </c>
      <c r="AH12" s="11">
        <f t="shared" si="59"/>
        <v>0</v>
      </c>
      <c r="AI12" s="47">
        <v>8</v>
      </c>
      <c r="AJ12" s="33">
        <f t="shared" si="9"/>
        <v>0.66666666666666663</v>
      </c>
      <c r="AK12" s="47"/>
      <c r="AL12" s="12">
        <f t="shared" si="60"/>
        <v>0</v>
      </c>
      <c r="AM12" s="11">
        <f t="shared" si="61"/>
        <v>0</v>
      </c>
      <c r="AN12" s="47"/>
      <c r="AO12" s="33">
        <f t="shared" si="10"/>
        <v>0</v>
      </c>
      <c r="AP12" s="47"/>
      <c r="AQ12" s="12" t="e">
        <f t="shared" si="62"/>
        <v>#DIV/0!</v>
      </c>
      <c r="AR12" s="11" t="e">
        <f t="shared" si="63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64"/>
        <v>0</v>
      </c>
      <c r="BR12" s="11">
        <f t="shared" si="65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34"/>
        <v>8975.7000000000007</v>
      </c>
      <c r="DH12" s="33">
        <f t="shared" si="35"/>
        <v>747.97500000000002</v>
      </c>
      <c r="DI12" s="12">
        <f t="shared" si="36"/>
        <v>0</v>
      </c>
      <c r="DJ12" s="42">
        <v>0</v>
      </c>
      <c r="DK12" s="33">
        <f t="shared" si="37"/>
        <v>0</v>
      </c>
      <c r="DL12" s="47"/>
      <c r="DM12" s="47">
        <v>0</v>
      </c>
      <c r="DN12" s="33">
        <f t="shared" si="38"/>
        <v>0</v>
      </c>
      <c r="DO12" s="47"/>
      <c r="DP12" s="42">
        <v>0</v>
      </c>
      <c r="DQ12" s="33">
        <f t="shared" si="39"/>
        <v>0</v>
      </c>
      <c r="DR12" s="47">
        <v>0</v>
      </c>
      <c r="DS12" s="47">
        <v>0</v>
      </c>
      <c r="DT12" s="33">
        <f t="shared" si="40"/>
        <v>0</v>
      </c>
      <c r="DU12" s="47"/>
      <c r="DV12" s="42">
        <v>0</v>
      </c>
      <c r="DW12" s="33">
        <f t="shared" si="41"/>
        <v>0</v>
      </c>
      <c r="DX12" s="47">
        <v>0</v>
      </c>
      <c r="DY12" s="47">
        <v>468.1</v>
      </c>
      <c r="DZ12" s="33">
        <f t="shared" si="42"/>
        <v>39.008333333333333</v>
      </c>
      <c r="EA12" s="47"/>
      <c r="EB12" s="47"/>
      <c r="EC12" s="12">
        <f t="shared" si="43"/>
        <v>468.1</v>
      </c>
      <c r="ED12" s="33">
        <f t="shared" si="44"/>
        <v>39.008333333333333</v>
      </c>
      <c r="EE12" s="12"/>
      <c r="EF12" s="14">
        <f t="shared" ref="EF12:EF75" si="66">DY12-EC12</f>
        <v>0</v>
      </c>
    </row>
    <row r="13" spans="1:136" s="14" customFormat="1" ht="20.25" customHeight="1">
      <c r="A13" s="21">
        <v>4</v>
      </c>
      <c r="B13" s="72" t="s">
        <v>59</v>
      </c>
      <c r="C13" s="38">
        <v>5673.5</v>
      </c>
      <c r="D13" s="38"/>
      <c r="E13" s="25">
        <f t="shared" si="0"/>
        <v>25319.599999999999</v>
      </c>
      <c r="F13" s="33">
        <f t="shared" si="45"/>
        <v>2109.9666666666667</v>
      </c>
      <c r="G13" s="12">
        <f t="shared" si="46"/>
        <v>0</v>
      </c>
      <c r="H13" s="12">
        <f t="shared" si="47"/>
        <v>0</v>
      </c>
      <c r="I13" s="12">
        <f t="shared" si="48"/>
        <v>0</v>
      </c>
      <c r="J13" s="12">
        <f t="shared" si="1"/>
        <v>3967</v>
      </c>
      <c r="K13" s="33">
        <f t="shared" si="2"/>
        <v>330.58333333333331</v>
      </c>
      <c r="L13" s="12">
        <f t="shared" si="49"/>
        <v>0</v>
      </c>
      <c r="M13" s="12">
        <f t="shared" si="50"/>
        <v>0</v>
      </c>
      <c r="N13" s="12">
        <f t="shared" si="51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52"/>
        <v>0</v>
      </c>
      <c r="S13" s="11">
        <f t="shared" si="53"/>
        <v>0</v>
      </c>
      <c r="T13" s="47">
        <v>47</v>
      </c>
      <c r="U13" s="33">
        <f t="shared" si="6"/>
        <v>3.9166666666666665</v>
      </c>
      <c r="V13" s="47"/>
      <c r="W13" s="12">
        <f t="shared" si="54"/>
        <v>0</v>
      </c>
      <c r="X13" s="11">
        <f t="shared" si="55"/>
        <v>0</v>
      </c>
      <c r="Y13" s="47">
        <v>1413</v>
      </c>
      <c r="Z13" s="33">
        <f t="shared" si="7"/>
        <v>117.75</v>
      </c>
      <c r="AA13" s="47"/>
      <c r="AB13" s="12">
        <f t="shared" si="56"/>
        <v>0</v>
      </c>
      <c r="AC13" s="11">
        <f t="shared" si="57"/>
        <v>0</v>
      </c>
      <c r="AD13" s="47">
        <v>1842</v>
      </c>
      <c r="AE13" s="33">
        <f t="shared" si="8"/>
        <v>153.5</v>
      </c>
      <c r="AF13" s="47"/>
      <c r="AG13" s="12">
        <f t="shared" si="58"/>
        <v>0</v>
      </c>
      <c r="AH13" s="11">
        <f t="shared" si="59"/>
        <v>0</v>
      </c>
      <c r="AI13" s="47">
        <v>58</v>
      </c>
      <c r="AJ13" s="33">
        <f t="shared" si="9"/>
        <v>4.833333333333333</v>
      </c>
      <c r="AK13" s="47"/>
      <c r="AL13" s="12">
        <f t="shared" si="60"/>
        <v>0</v>
      </c>
      <c r="AM13" s="11">
        <f t="shared" si="61"/>
        <v>0</v>
      </c>
      <c r="AN13" s="47"/>
      <c r="AO13" s="33">
        <f t="shared" si="10"/>
        <v>0</v>
      </c>
      <c r="AP13" s="47"/>
      <c r="AQ13" s="12" t="e">
        <f t="shared" si="62"/>
        <v>#DIV/0!</v>
      </c>
      <c r="AR13" s="11" t="e">
        <f t="shared" si="63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64"/>
        <v>0</v>
      </c>
      <c r="BR13" s="11">
        <f t="shared" si="65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34"/>
        <v>25319.599999999999</v>
      </c>
      <c r="DH13" s="33">
        <f t="shared" si="35"/>
        <v>2109.9666666666667</v>
      </c>
      <c r="DI13" s="12">
        <f t="shared" si="36"/>
        <v>0</v>
      </c>
      <c r="DJ13" s="42">
        <v>0</v>
      </c>
      <c r="DK13" s="33">
        <f t="shared" si="37"/>
        <v>0</v>
      </c>
      <c r="DL13" s="47"/>
      <c r="DM13" s="47">
        <v>0</v>
      </c>
      <c r="DN13" s="33">
        <f t="shared" si="38"/>
        <v>0</v>
      </c>
      <c r="DO13" s="47"/>
      <c r="DP13" s="42">
        <v>0</v>
      </c>
      <c r="DQ13" s="33">
        <f t="shared" si="39"/>
        <v>0</v>
      </c>
      <c r="DR13" s="47">
        <v>0</v>
      </c>
      <c r="DS13" s="47">
        <v>0</v>
      </c>
      <c r="DT13" s="33">
        <f t="shared" si="40"/>
        <v>0</v>
      </c>
      <c r="DU13" s="47"/>
      <c r="DV13" s="42">
        <v>0</v>
      </c>
      <c r="DW13" s="33">
        <f t="shared" si="41"/>
        <v>0</v>
      </c>
      <c r="DX13" s="47">
        <v>0</v>
      </c>
      <c r="DY13" s="47">
        <v>1270</v>
      </c>
      <c r="DZ13" s="33">
        <f t="shared" si="42"/>
        <v>105.83333333333333</v>
      </c>
      <c r="EA13" s="47"/>
      <c r="EB13" s="47"/>
      <c r="EC13" s="12">
        <f t="shared" si="43"/>
        <v>1270</v>
      </c>
      <c r="ED13" s="33">
        <f t="shared" si="44"/>
        <v>105.83333333333333</v>
      </c>
      <c r="EE13" s="12"/>
      <c r="EF13" s="14">
        <f t="shared" si="66"/>
        <v>0</v>
      </c>
    </row>
    <row r="14" spans="1:136" s="14" customFormat="1" ht="20.25" customHeight="1">
      <c r="A14" s="21">
        <v>5</v>
      </c>
      <c r="B14" s="72" t="s">
        <v>60</v>
      </c>
      <c r="C14" s="38">
        <v>7755</v>
      </c>
      <c r="D14" s="38"/>
      <c r="E14" s="25">
        <f t="shared" si="0"/>
        <v>31401.600000000006</v>
      </c>
      <c r="F14" s="33">
        <f t="shared" si="45"/>
        <v>2616.8000000000006</v>
      </c>
      <c r="G14" s="12">
        <f t="shared" si="46"/>
        <v>0</v>
      </c>
      <c r="H14" s="12">
        <f t="shared" si="47"/>
        <v>0</v>
      </c>
      <c r="I14" s="12">
        <f t="shared" si="48"/>
        <v>0</v>
      </c>
      <c r="J14" s="12">
        <f t="shared" si="1"/>
        <v>9233.7000000000007</v>
      </c>
      <c r="K14" s="33">
        <f t="shared" si="2"/>
        <v>769.47500000000002</v>
      </c>
      <c r="L14" s="12">
        <f t="shared" si="49"/>
        <v>0</v>
      </c>
      <c r="M14" s="12">
        <f t="shared" si="50"/>
        <v>0</v>
      </c>
      <c r="N14" s="12">
        <f t="shared" si="51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52"/>
        <v>0</v>
      </c>
      <c r="S14" s="11">
        <f t="shared" si="53"/>
        <v>0</v>
      </c>
      <c r="T14" s="47">
        <v>37.9</v>
      </c>
      <c r="U14" s="33">
        <f t="shared" si="6"/>
        <v>3.1583333333333332</v>
      </c>
      <c r="V14" s="47"/>
      <c r="W14" s="12">
        <f t="shared" si="54"/>
        <v>0</v>
      </c>
      <c r="X14" s="11">
        <f t="shared" si="55"/>
        <v>0</v>
      </c>
      <c r="Y14" s="47">
        <v>4010.9</v>
      </c>
      <c r="Z14" s="33">
        <f t="shared" si="7"/>
        <v>334.24166666666667</v>
      </c>
      <c r="AA14" s="47"/>
      <c r="AB14" s="12">
        <f t="shared" si="56"/>
        <v>0</v>
      </c>
      <c r="AC14" s="11">
        <f t="shared" si="57"/>
        <v>0</v>
      </c>
      <c r="AD14" s="47">
        <v>4048.7</v>
      </c>
      <c r="AE14" s="33">
        <f t="shared" si="8"/>
        <v>337.39166666666665</v>
      </c>
      <c r="AF14" s="47"/>
      <c r="AG14" s="12">
        <f t="shared" si="58"/>
        <v>0</v>
      </c>
      <c r="AH14" s="11">
        <f t="shared" si="59"/>
        <v>0</v>
      </c>
      <c r="AI14" s="47">
        <v>40</v>
      </c>
      <c r="AJ14" s="33">
        <f t="shared" si="9"/>
        <v>3.3333333333333335</v>
      </c>
      <c r="AK14" s="47"/>
      <c r="AL14" s="12">
        <f t="shared" si="60"/>
        <v>0</v>
      </c>
      <c r="AM14" s="11">
        <f t="shared" si="61"/>
        <v>0</v>
      </c>
      <c r="AN14" s="47"/>
      <c r="AO14" s="33">
        <f t="shared" si="10"/>
        <v>0</v>
      </c>
      <c r="AP14" s="47"/>
      <c r="AQ14" s="12" t="e">
        <f t="shared" si="62"/>
        <v>#DIV/0!</v>
      </c>
      <c r="AR14" s="11" t="e">
        <f t="shared" si="63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64"/>
        <v>0</v>
      </c>
      <c r="BR14" s="11">
        <f t="shared" si="65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34"/>
        <v>31401.600000000002</v>
      </c>
      <c r="DH14" s="33">
        <f t="shared" si="35"/>
        <v>2616.8000000000002</v>
      </c>
      <c r="DI14" s="12">
        <f t="shared" si="36"/>
        <v>0</v>
      </c>
      <c r="DJ14" s="42">
        <v>0</v>
      </c>
      <c r="DK14" s="33">
        <f t="shared" si="37"/>
        <v>0</v>
      </c>
      <c r="DL14" s="47"/>
      <c r="DM14" s="47">
        <v>0</v>
      </c>
      <c r="DN14" s="33">
        <f t="shared" si="38"/>
        <v>0</v>
      </c>
      <c r="DO14" s="47"/>
      <c r="DP14" s="42">
        <v>0</v>
      </c>
      <c r="DQ14" s="33">
        <f t="shared" si="39"/>
        <v>0</v>
      </c>
      <c r="DR14" s="47">
        <v>0</v>
      </c>
      <c r="DS14" s="47">
        <v>0</v>
      </c>
      <c r="DT14" s="33">
        <f t="shared" si="40"/>
        <v>0</v>
      </c>
      <c r="DU14" s="47"/>
      <c r="DV14" s="42">
        <v>0</v>
      </c>
      <c r="DW14" s="33">
        <f t="shared" si="41"/>
        <v>0</v>
      </c>
      <c r="DX14" s="47">
        <v>0</v>
      </c>
      <c r="DY14" s="47">
        <v>2000</v>
      </c>
      <c r="DZ14" s="33">
        <f t="shared" si="42"/>
        <v>166.66666666666666</v>
      </c>
      <c r="EA14" s="47"/>
      <c r="EB14" s="47"/>
      <c r="EC14" s="12">
        <f t="shared" si="43"/>
        <v>2000</v>
      </c>
      <c r="ED14" s="33">
        <f t="shared" si="44"/>
        <v>166.66666666666666</v>
      </c>
      <c r="EE14" s="12"/>
      <c r="EF14" s="14">
        <f t="shared" si="66"/>
        <v>0</v>
      </c>
    </row>
    <row r="15" spans="1:136" s="14" customFormat="1" ht="20.25" customHeight="1">
      <c r="A15" s="21">
        <v>6</v>
      </c>
      <c r="B15" s="72" t="s">
        <v>61</v>
      </c>
      <c r="C15" s="38">
        <v>10680</v>
      </c>
      <c r="D15" s="38"/>
      <c r="E15" s="25">
        <f t="shared" si="0"/>
        <v>51041.600000000006</v>
      </c>
      <c r="F15" s="33">
        <f t="shared" si="45"/>
        <v>4253.4666666666672</v>
      </c>
      <c r="G15" s="12">
        <f t="shared" si="46"/>
        <v>0</v>
      </c>
      <c r="H15" s="12">
        <f t="shared" si="47"/>
        <v>0</v>
      </c>
      <c r="I15" s="12">
        <f t="shared" si="48"/>
        <v>0</v>
      </c>
      <c r="J15" s="12">
        <f t="shared" si="1"/>
        <v>20854.900000000001</v>
      </c>
      <c r="K15" s="33">
        <f t="shared" si="2"/>
        <v>1737.9083333333335</v>
      </c>
      <c r="L15" s="12">
        <f t="shared" si="49"/>
        <v>0</v>
      </c>
      <c r="M15" s="12">
        <f t="shared" si="50"/>
        <v>0</v>
      </c>
      <c r="N15" s="12">
        <f t="shared" si="51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52"/>
        <v>0</v>
      </c>
      <c r="S15" s="11">
        <f t="shared" si="53"/>
        <v>0</v>
      </c>
      <c r="T15" s="47">
        <v>2989.2</v>
      </c>
      <c r="U15" s="33">
        <f t="shared" si="6"/>
        <v>249.1</v>
      </c>
      <c r="V15" s="47"/>
      <c r="W15" s="12">
        <f t="shared" si="54"/>
        <v>0</v>
      </c>
      <c r="X15" s="11">
        <f t="shared" si="55"/>
        <v>0</v>
      </c>
      <c r="Y15" s="47">
        <v>2868</v>
      </c>
      <c r="Z15" s="33">
        <f t="shared" si="7"/>
        <v>239</v>
      </c>
      <c r="AA15" s="47"/>
      <c r="AB15" s="12">
        <f t="shared" si="56"/>
        <v>0</v>
      </c>
      <c r="AC15" s="11">
        <f t="shared" si="57"/>
        <v>0</v>
      </c>
      <c r="AD15" s="47">
        <v>10192.200000000001</v>
      </c>
      <c r="AE15" s="33">
        <f t="shared" si="8"/>
        <v>849.35</v>
      </c>
      <c r="AF15" s="47"/>
      <c r="AG15" s="12">
        <f t="shared" si="58"/>
        <v>0</v>
      </c>
      <c r="AH15" s="11">
        <f t="shared" si="59"/>
        <v>0</v>
      </c>
      <c r="AI15" s="47">
        <v>1113</v>
      </c>
      <c r="AJ15" s="33">
        <f t="shared" si="9"/>
        <v>92.75</v>
      </c>
      <c r="AK15" s="47"/>
      <c r="AL15" s="12">
        <f t="shared" si="60"/>
        <v>0</v>
      </c>
      <c r="AM15" s="11">
        <f t="shared" si="61"/>
        <v>0</v>
      </c>
      <c r="AN15" s="47"/>
      <c r="AO15" s="33">
        <f t="shared" si="10"/>
        <v>0</v>
      </c>
      <c r="AP15" s="47"/>
      <c r="AQ15" s="12" t="e">
        <f t="shared" si="62"/>
        <v>#DIV/0!</v>
      </c>
      <c r="AR15" s="11" t="e">
        <f t="shared" si="63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64"/>
        <v>0</v>
      </c>
      <c r="BR15" s="11">
        <f t="shared" si="65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34"/>
        <v>51041.600000000006</v>
      </c>
      <c r="DH15" s="33">
        <f t="shared" si="35"/>
        <v>4253.4666666666672</v>
      </c>
      <c r="DI15" s="12">
        <f t="shared" si="36"/>
        <v>0</v>
      </c>
      <c r="DJ15" s="42">
        <v>0</v>
      </c>
      <c r="DK15" s="33">
        <f t="shared" si="37"/>
        <v>0</v>
      </c>
      <c r="DL15" s="47"/>
      <c r="DM15" s="47">
        <v>0</v>
      </c>
      <c r="DN15" s="33">
        <f t="shared" si="38"/>
        <v>0</v>
      </c>
      <c r="DO15" s="47"/>
      <c r="DP15" s="42">
        <v>0</v>
      </c>
      <c r="DQ15" s="33">
        <f t="shared" si="39"/>
        <v>0</v>
      </c>
      <c r="DR15" s="47">
        <v>0</v>
      </c>
      <c r="DS15" s="47">
        <v>0</v>
      </c>
      <c r="DT15" s="33">
        <f t="shared" si="40"/>
        <v>0</v>
      </c>
      <c r="DU15" s="47"/>
      <c r="DV15" s="42">
        <v>0</v>
      </c>
      <c r="DW15" s="33">
        <f t="shared" si="41"/>
        <v>0</v>
      </c>
      <c r="DX15" s="47">
        <v>0</v>
      </c>
      <c r="DY15" s="47">
        <v>3604.6</v>
      </c>
      <c r="DZ15" s="33">
        <f t="shared" si="42"/>
        <v>300.38333333333333</v>
      </c>
      <c r="EA15" s="47"/>
      <c r="EB15" s="47"/>
      <c r="EC15" s="12">
        <f t="shared" si="43"/>
        <v>3604.6</v>
      </c>
      <c r="ED15" s="33">
        <f t="shared" si="44"/>
        <v>300.38333333333333</v>
      </c>
      <c r="EE15" s="12"/>
      <c r="EF15" s="14">
        <f t="shared" si="66"/>
        <v>0</v>
      </c>
    </row>
    <row r="16" spans="1:136" s="14" customFormat="1" ht="20.25" customHeight="1">
      <c r="A16" s="21">
        <v>7</v>
      </c>
      <c r="B16" s="72" t="s">
        <v>62</v>
      </c>
      <c r="C16" s="38">
        <v>7400</v>
      </c>
      <c r="D16" s="38"/>
      <c r="E16" s="25">
        <f t="shared" si="0"/>
        <v>22651.7</v>
      </c>
      <c r="F16" s="33">
        <f t="shared" si="45"/>
        <v>1887.6416666666667</v>
      </c>
      <c r="G16" s="12">
        <f t="shared" si="46"/>
        <v>0</v>
      </c>
      <c r="H16" s="12">
        <f t="shared" si="47"/>
        <v>0</v>
      </c>
      <c r="I16" s="12">
        <f t="shared" si="48"/>
        <v>0</v>
      </c>
      <c r="J16" s="12">
        <f t="shared" si="1"/>
        <v>11040.5</v>
      </c>
      <c r="K16" s="33">
        <f t="shared" si="2"/>
        <v>920.04166666666663</v>
      </c>
      <c r="L16" s="12">
        <f t="shared" si="49"/>
        <v>0</v>
      </c>
      <c r="M16" s="12">
        <f t="shared" si="50"/>
        <v>0</v>
      </c>
      <c r="N16" s="12">
        <f t="shared" si="51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52"/>
        <v>0</v>
      </c>
      <c r="S16" s="11">
        <f t="shared" si="53"/>
        <v>0</v>
      </c>
      <c r="T16" s="47">
        <v>532.79999999999995</v>
      </c>
      <c r="U16" s="33">
        <f t="shared" si="6"/>
        <v>44.4</v>
      </c>
      <c r="V16" s="47"/>
      <c r="W16" s="12">
        <f t="shared" si="54"/>
        <v>0</v>
      </c>
      <c r="X16" s="11">
        <f t="shared" si="55"/>
        <v>0</v>
      </c>
      <c r="Y16" s="47">
        <v>3319.3</v>
      </c>
      <c r="Z16" s="33">
        <f t="shared" si="7"/>
        <v>276.60833333333335</v>
      </c>
      <c r="AA16" s="47"/>
      <c r="AB16" s="12">
        <f t="shared" si="56"/>
        <v>0</v>
      </c>
      <c r="AC16" s="11">
        <f t="shared" si="57"/>
        <v>0</v>
      </c>
      <c r="AD16" s="47">
        <v>1928.4</v>
      </c>
      <c r="AE16" s="33">
        <f t="shared" si="8"/>
        <v>160.70000000000002</v>
      </c>
      <c r="AF16" s="47"/>
      <c r="AG16" s="12">
        <f t="shared" si="58"/>
        <v>0</v>
      </c>
      <c r="AH16" s="11">
        <f t="shared" si="59"/>
        <v>0</v>
      </c>
      <c r="AI16" s="47">
        <v>148</v>
      </c>
      <c r="AJ16" s="33">
        <f t="shared" si="9"/>
        <v>12.333333333333334</v>
      </c>
      <c r="AK16" s="47"/>
      <c r="AL16" s="12">
        <f t="shared" si="60"/>
        <v>0</v>
      </c>
      <c r="AM16" s="11">
        <f t="shared" si="61"/>
        <v>0</v>
      </c>
      <c r="AN16" s="47"/>
      <c r="AO16" s="33">
        <f t="shared" si="10"/>
        <v>0</v>
      </c>
      <c r="AP16" s="47"/>
      <c r="AQ16" s="12" t="e">
        <f t="shared" si="62"/>
        <v>#DIV/0!</v>
      </c>
      <c r="AR16" s="11" t="e">
        <f t="shared" si="63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64"/>
        <v>0</v>
      </c>
      <c r="BR16" s="11">
        <f t="shared" si="65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34"/>
        <v>22651.7</v>
      </c>
      <c r="DH16" s="33">
        <f t="shared" si="35"/>
        <v>1887.6416666666667</v>
      </c>
      <c r="DI16" s="12">
        <f t="shared" si="36"/>
        <v>0</v>
      </c>
      <c r="DJ16" s="42">
        <v>0</v>
      </c>
      <c r="DK16" s="33">
        <f t="shared" si="37"/>
        <v>0</v>
      </c>
      <c r="DL16" s="47"/>
      <c r="DM16" s="47">
        <v>0</v>
      </c>
      <c r="DN16" s="33">
        <f t="shared" si="38"/>
        <v>0</v>
      </c>
      <c r="DO16" s="47"/>
      <c r="DP16" s="42">
        <v>0</v>
      </c>
      <c r="DQ16" s="33">
        <f t="shared" si="39"/>
        <v>0</v>
      </c>
      <c r="DR16" s="47">
        <v>0</v>
      </c>
      <c r="DS16" s="47">
        <v>0</v>
      </c>
      <c r="DT16" s="33">
        <f t="shared" si="40"/>
        <v>0</v>
      </c>
      <c r="DU16" s="47"/>
      <c r="DV16" s="42">
        <v>0</v>
      </c>
      <c r="DW16" s="33">
        <f t="shared" si="41"/>
        <v>0</v>
      </c>
      <c r="DX16" s="47">
        <v>0</v>
      </c>
      <c r="DY16" s="47">
        <v>2500</v>
      </c>
      <c r="DZ16" s="33">
        <f t="shared" si="42"/>
        <v>208.33333333333334</v>
      </c>
      <c r="EA16" s="47"/>
      <c r="EB16" s="47"/>
      <c r="EC16" s="12">
        <f t="shared" si="43"/>
        <v>2500</v>
      </c>
      <c r="ED16" s="33">
        <f t="shared" si="44"/>
        <v>208.33333333333334</v>
      </c>
      <c r="EE16" s="12"/>
      <c r="EF16" s="14">
        <f t="shared" si="66"/>
        <v>0</v>
      </c>
    </row>
    <row r="17" spans="1:143" s="14" customFormat="1" ht="20.25" customHeight="1">
      <c r="A17" s="21">
        <v>8</v>
      </c>
      <c r="B17" s="72" t="s">
        <v>63</v>
      </c>
      <c r="C17" s="38">
        <v>8500</v>
      </c>
      <c r="D17" s="38"/>
      <c r="E17" s="25">
        <f t="shared" si="0"/>
        <v>35846.800000000003</v>
      </c>
      <c r="F17" s="33">
        <f t="shared" si="45"/>
        <v>2987.2333333333336</v>
      </c>
      <c r="G17" s="12">
        <f t="shared" si="46"/>
        <v>0</v>
      </c>
      <c r="H17" s="12">
        <f t="shared" si="47"/>
        <v>0</v>
      </c>
      <c r="I17" s="12">
        <f t="shared" si="48"/>
        <v>0</v>
      </c>
      <c r="J17" s="12">
        <f t="shared" si="1"/>
        <v>14715</v>
      </c>
      <c r="K17" s="33">
        <f t="shared" si="2"/>
        <v>1226.25</v>
      </c>
      <c r="L17" s="12">
        <f t="shared" si="49"/>
        <v>0</v>
      </c>
      <c r="M17" s="12">
        <f t="shared" si="50"/>
        <v>0</v>
      </c>
      <c r="N17" s="12">
        <f t="shared" si="51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52"/>
        <v>0</v>
      </c>
      <c r="S17" s="11">
        <f t="shared" si="53"/>
        <v>0</v>
      </c>
      <c r="T17" s="47">
        <v>283</v>
      </c>
      <c r="U17" s="33">
        <f t="shared" si="6"/>
        <v>23.583333333333332</v>
      </c>
      <c r="V17" s="47"/>
      <c r="W17" s="12">
        <f t="shared" si="54"/>
        <v>0</v>
      </c>
      <c r="X17" s="11">
        <f t="shared" si="55"/>
        <v>0</v>
      </c>
      <c r="Y17" s="47">
        <v>4500</v>
      </c>
      <c r="Z17" s="33">
        <f t="shared" si="7"/>
        <v>375</v>
      </c>
      <c r="AA17" s="47"/>
      <c r="AB17" s="12">
        <f t="shared" si="56"/>
        <v>0</v>
      </c>
      <c r="AC17" s="11">
        <f t="shared" si="57"/>
        <v>0</v>
      </c>
      <c r="AD17" s="47">
        <v>3600</v>
      </c>
      <c r="AE17" s="33">
        <f t="shared" si="8"/>
        <v>300</v>
      </c>
      <c r="AF17" s="47"/>
      <c r="AG17" s="12">
        <f t="shared" si="58"/>
        <v>0</v>
      </c>
      <c r="AH17" s="11">
        <f t="shared" si="59"/>
        <v>0</v>
      </c>
      <c r="AI17" s="47">
        <v>282</v>
      </c>
      <c r="AJ17" s="33">
        <f t="shared" si="9"/>
        <v>23.5</v>
      </c>
      <c r="AK17" s="47"/>
      <c r="AL17" s="12">
        <f t="shared" si="60"/>
        <v>0</v>
      </c>
      <c r="AM17" s="11">
        <f t="shared" si="61"/>
        <v>0</v>
      </c>
      <c r="AN17" s="47"/>
      <c r="AO17" s="33">
        <f t="shared" si="10"/>
        <v>0</v>
      </c>
      <c r="AP17" s="47"/>
      <c r="AQ17" s="12" t="e">
        <f t="shared" si="62"/>
        <v>#DIV/0!</v>
      </c>
      <c r="AR17" s="11" t="e">
        <f t="shared" si="63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64"/>
        <v>0</v>
      </c>
      <c r="BR17" s="11">
        <f t="shared" si="65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34"/>
        <v>35846.800000000003</v>
      </c>
      <c r="DH17" s="33">
        <f t="shared" si="35"/>
        <v>2987.2333333333336</v>
      </c>
      <c r="DI17" s="12">
        <f t="shared" si="36"/>
        <v>0</v>
      </c>
      <c r="DJ17" s="42">
        <v>0</v>
      </c>
      <c r="DK17" s="33">
        <f t="shared" si="37"/>
        <v>0</v>
      </c>
      <c r="DL17" s="47"/>
      <c r="DM17" s="47">
        <v>0</v>
      </c>
      <c r="DN17" s="33">
        <f t="shared" si="38"/>
        <v>0</v>
      </c>
      <c r="DO17" s="47"/>
      <c r="DP17" s="42">
        <v>0</v>
      </c>
      <c r="DQ17" s="33">
        <f t="shared" si="39"/>
        <v>0</v>
      </c>
      <c r="DR17" s="47">
        <v>0</v>
      </c>
      <c r="DS17" s="47">
        <v>0</v>
      </c>
      <c r="DT17" s="33">
        <f t="shared" si="40"/>
        <v>0</v>
      </c>
      <c r="DU17" s="47"/>
      <c r="DV17" s="42">
        <v>0</v>
      </c>
      <c r="DW17" s="33">
        <f t="shared" si="41"/>
        <v>0</v>
      </c>
      <c r="DX17" s="47">
        <v>0</v>
      </c>
      <c r="DY17" s="47">
        <v>2861.2</v>
      </c>
      <c r="DZ17" s="33">
        <f t="shared" si="42"/>
        <v>238.43333333333331</v>
      </c>
      <c r="EA17" s="47"/>
      <c r="EB17" s="47"/>
      <c r="EC17" s="12">
        <f t="shared" si="43"/>
        <v>2861.2</v>
      </c>
      <c r="ED17" s="33">
        <f t="shared" si="44"/>
        <v>238.43333333333331</v>
      </c>
      <c r="EE17" s="12"/>
      <c r="EF17" s="14">
        <f t="shared" si="66"/>
        <v>0</v>
      </c>
    </row>
    <row r="18" spans="1:143" s="14" customFormat="1" ht="20.25" customHeight="1">
      <c r="A18" s="21">
        <v>9</v>
      </c>
      <c r="B18" s="72" t="s">
        <v>64</v>
      </c>
      <c r="C18" s="38">
        <v>2000</v>
      </c>
      <c r="D18" s="38"/>
      <c r="E18" s="25">
        <f t="shared" si="0"/>
        <v>24634.9</v>
      </c>
      <c r="F18" s="33">
        <f t="shared" si="45"/>
        <v>2052.9083333333333</v>
      </c>
      <c r="G18" s="12">
        <f t="shared" si="46"/>
        <v>0</v>
      </c>
      <c r="H18" s="12">
        <f t="shared" si="47"/>
        <v>0</v>
      </c>
      <c r="I18" s="12">
        <f t="shared" si="48"/>
        <v>0</v>
      </c>
      <c r="J18" s="12">
        <f t="shared" si="1"/>
        <v>7201.6</v>
      </c>
      <c r="K18" s="33">
        <f t="shared" si="2"/>
        <v>600.13333333333333</v>
      </c>
      <c r="L18" s="12">
        <f t="shared" si="49"/>
        <v>0</v>
      </c>
      <c r="M18" s="12">
        <f t="shared" si="50"/>
        <v>0</v>
      </c>
      <c r="N18" s="12">
        <f t="shared" si="51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52"/>
        <v>0</v>
      </c>
      <c r="S18" s="11">
        <f t="shared" si="53"/>
        <v>0</v>
      </c>
      <c r="T18" s="47">
        <v>1218.3</v>
      </c>
      <c r="U18" s="33">
        <f t="shared" si="6"/>
        <v>101.52499999999999</v>
      </c>
      <c r="V18" s="47"/>
      <c r="W18" s="12">
        <f t="shared" si="54"/>
        <v>0</v>
      </c>
      <c r="X18" s="11">
        <f t="shared" si="55"/>
        <v>0</v>
      </c>
      <c r="Y18" s="47">
        <v>1585.7</v>
      </c>
      <c r="Z18" s="33">
        <f t="shared" si="7"/>
        <v>132.14166666666668</v>
      </c>
      <c r="AA18" s="47"/>
      <c r="AB18" s="12">
        <f t="shared" si="56"/>
        <v>0</v>
      </c>
      <c r="AC18" s="11">
        <f t="shared" si="57"/>
        <v>0</v>
      </c>
      <c r="AD18" s="47">
        <v>3622.6</v>
      </c>
      <c r="AE18" s="33">
        <f t="shared" si="8"/>
        <v>301.88333333333333</v>
      </c>
      <c r="AF18" s="47"/>
      <c r="AG18" s="12">
        <f t="shared" si="58"/>
        <v>0</v>
      </c>
      <c r="AH18" s="11">
        <f t="shared" si="59"/>
        <v>0</v>
      </c>
      <c r="AI18" s="47">
        <v>50</v>
      </c>
      <c r="AJ18" s="33">
        <f t="shared" si="9"/>
        <v>4.166666666666667</v>
      </c>
      <c r="AK18" s="47"/>
      <c r="AL18" s="12">
        <f t="shared" si="60"/>
        <v>0</v>
      </c>
      <c r="AM18" s="11">
        <f t="shared" si="61"/>
        <v>0</v>
      </c>
      <c r="AN18" s="47"/>
      <c r="AO18" s="33">
        <f t="shared" si="10"/>
        <v>0</v>
      </c>
      <c r="AP18" s="47"/>
      <c r="AQ18" s="12" t="e">
        <f t="shared" si="62"/>
        <v>#DIV/0!</v>
      </c>
      <c r="AR18" s="11" t="e">
        <f t="shared" si="63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64"/>
        <v>0</v>
      </c>
      <c r="BR18" s="11">
        <f t="shared" si="65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34"/>
        <v>24634.9</v>
      </c>
      <c r="DH18" s="33">
        <f t="shared" si="35"/>
        <v>2052.9083333333333</v>
      </c>
      <c r="DI18" s="12">
        <f t="shared" si="36"/>
        <v>0</v>
      </c>
      <c r="DJ18" s="42">
        <v>0</v>
      </c>
      <c r="DK18" s="33">
        <f t="shared" si="37"/>
        <v>0</v>
      </c>
      <c r="DL18" s="47"/>
      <c r="DM18" s="47">
        <v>0</v>
      </c>
      <c r="DN18" s="33">
        <f t="shared" si="38"/>
        <v>0</v>
      </c>
      <c r="DO18" s="47"/>
      <c r="DP18" s="42">
        <v>0</v>
      </c>
      <c r="DQ18" s="33">
        <f t="shared" si="39"/>
        <v>0</v>
      </c>
      <c r="DR18" s="47">
        <v>0</v>
      </c>
      <c r="DS18" s="47">
        <v>0</v>
      </c>
      <c r="DT18" s="33">
        <f t="shared" si="40"/>
        <v>0</v>
      </c>
      <c r="DU18" s="47"/>
      <c r="DV18" s="42">
        <v>0</v>
      </c>
      <c r="DW18" s="33">
        <f t="shared" si="41"/>
        <v>0</v>
      </c>
      <c r="DX18" s="47">
        <v>0</v>
      </c>
      <c r="DY18" s="47">
        <v>4582.8</v>
      </c>
      <c r="DZ18" s="33">
        <f t="shared" si="42"/>
        <v>381.90000000000003</v>
      </c>
      <c r="EA18" s="47"/>
      <c r="EB18" s="47"/>
      <c r="EC18" s="12">
        <f t="shared" si="43"/>
        <v>4582.8</v>
      </c>
      <c r="ED18" s="33">
        <f t="shared" si="44"/>
        <v>381.90000000000003</v>
      </c>
      <c r="EE18" s="12"/>
      <c r="EF18" s="14">
        <f t="shared" si="66"/>
        <v>0</v>
      </c>
    </row>
    <row r="19" spans="1:143" s="14" customFormat="1" ht="20.25" customHeight="1">
      <c r="A19" s="21">
        <v>10</v>
      </c>
      <c r="B19" s="72" t="s">
        <v>65</v>
      </c>
      <c r="C19" s="38">
        <v>35135</v>
      </c>
      <c r="D19" s="38"/>
      <c r="E19" s="25">
        <f t="shared" si="0"/>
        <v>135519.1</v>
      </c>
      <c r="F19" s="33">
        <f t="shared" si="45"/>
        <v>11293.258333333333</v>
      </c>
      <c r="G19" s="12">
        <f t="shared" si="46"/>
        <v>0</v>
      </c>
      <c r="H19" s="12">
        <f t="shared" si="47"/>
        <v>0</v>
      </c>
      <c r="I19" s="12">
        <f t="shared" si="48"/>
        <v>0</v>
      </c>
      <c r="J19" s="12">
        <f t="shared" si="1"/>
        <v>37683.5</v>
      </c>
      <c r="K19" s="33">
        <f t="shared" si="2"/>
        <v>3140.2916666666665</v>
      </c>
      <c r="L19" s="12">
        <f t="shared" si="49"/>
        <v>0</v>
      </c>
      <c r="M19" s="12">
        <f t="shared" si="50"/>
        <v>0</v>
      </c>
      <c r="N19" s="12">
        <f t="shared" si="51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52"/>
        <v>0</v>
      </c>
      <c r="S19" s="11">
        <f t="shared" si="53"/>
        <v>0</v>
      </c>
      <c r="T19" s="47">
        <v>3875.1</v>
      </c>
      <c r="U19" s="33">
        <f t="shared" si="6"/>
        <v>322.92500000000001</v>
      </c>
      <c r="V19" s="47"/>
      <c r="W19" s="12">
        <f t="shared" si="54"/>
        <v>0</v>
      </c>
      <c r="X19" s="11">
        <f t="shared" si="55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6"/>
        <v>0</v>
      </c>
      <c r="AC19" s="11">
        <f t="shared" si="57"/>
        <v>0</v>
      </c>
      <c r="AD19" s="47">
        <v>19089.8</v>
      </c>
      <c r="AE19" s="33">
        <f t="shared" si="8"/>
        <v>1590.8166666666666</v>
      </c>
      <c r="AF19" s="47"/>
      <c r="AG19" s="12">
        <f t="shared" si="58"/>
        <v>0</v>
      </c>
      <c r="AH19" s="11">
        <f t="shared" si="59"/>
        <v>0</v>
      </c>
      <c r="AI19" s="47">
        <v>270</v>
      </c>
      <c r="AJ19" s="33">
        <f t="shared" si="9"/>
        <v>22.5</v>
      </c>
      <c r="AK19" s="47"/>
      <c r="AL19" s="12">
        <f t="shared" si="60"/>
        <v>0</v>
      </c>
      <c r="AM19" s="11">
        <f t="shared" si="61"/>
        <v>0</v>
      </c>
      <c r="AN19" s="47"/>
      <c r="AO19" s="33">
        <f t="shared" si="10"/>
        <v>0</v>
      </c>
      <c r="AP19" s="47"/>
      <c r="AQ19" s="12" t="e">
        <f t="shared" si="62"/>
        <v>#DIV/0!</v>
      </c>
      <c r="AR19" s="11" t="e">
        <f t="shared" si="63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64"/>
        <v>0</v>
      </c>
      <c r="BR19" s="11">
        <f t="shared" si="65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34"/>
        <v>135519.1</v>
      </c>
      <c r="DH19" s="33">
        <f t="shared" si="35"/>
        <v>11293.258333333333</v>
      </c>
      <c r="DI19" s="12">
        <f t="shared" si="36"/>
        <v>0</v>
      </c>
      <c r="DJ19" s="42">
        <v>0</v>
      </c>
      <c r="DK19" s="33">
        <f t="shared" si="37"/>
        <v>0</v>
      </c>
      <c r="DL19" s="47"/>
      <c r="DM19" s="47">
        <v>0</v>
      </c>
      <c r="DN19" s="33">
        <f t="shared" si="38"/>
        <v>0</v>
      </c>
      <c r="DO19" s="47"/>
      <c r="DP19" s="42">
        <v>0</v>
      </c>
      <c r="DQ19" s="33">
        <f t="shared" si="39"/>
        <v>0</v>
      </c>
      <c r="DR19" s="47">
        <v>0</v>
      </c>
      <c r="DS19" s="47">
        <v>0</v>
      </c>
      <c r="DT19" s="33">
        <f t="shared" si="40"/>
        <v>0</v>
      </c>
      <c r="DU19" s="47"/>
      <c r="DV19" s="42">
        <v>0</v>
      </c>
      <c r="DW19" s="33">
        <f t="shared" si="41"/>
        <v>0</v>
      </c>
      <c r="DX19" s="47">
        <v>0</v>
      </c>
      <c r="DY19" s="47">
        <v>6775.9</v>
      </c>
      <c r="DZ19" s="33">
        <f t="shared" si="42"/>
        <v>564.6583333333333</v>
      </c>
      <c r="EA19" s="47"/>
      <c r="EB19" s="47"/>
      <c r="EC19" s="12">
        <f t="shared" si="43"/>
        <v>6775.9</v>
      </c>
      <c r="ED19" s="33">
        <f t="shared" si="44"/>
        <v>564.6583333333333</v>
      </c>
      <c r="EE19" s="12"/>
      <c r="EF19" s="14">
        <f t="shared" si="66"/>
        <v>0</v>
      </c>
    </row>
    <row r="20" spans="1:143" s="14" customFormat="1" ht="20.25" customHeight="1">
      <c r="A20" s="21">
        <v>11</v>
      </c>
      <c r="B20" s="72" t="s">
        <v>66</v>
      </c>
      <c r="C20" s="38">
        <v>1082.2</v>
      </c>
      <c r="D20" s="38"/>
      <c r="E20" s="25">
        <f t="shared" si="0"/>
        <v>3979.5</v>
      </c>
      <c r="F20" s="33">
        <f t="shared" si="45"/>
        <v>331.625</v>
      </c>
      <c r="G20" s="12">
        <f t="shared" si="46"/>
        <v>0</v>
      </c>
      <c r="H20" s="12">
        <f t="shared" si="47"/>
        <v>0</v>
      </c>
      <c r="I20" s="12">
        <f t="shared" si="48"/>
        <v>0</v>
      </c>
      <c r="J20" s="12">
        <f t="shared" si="1"/>
        <v>196</v>
      </c>
      <c r="K20" s="33">
        <f t="shared" si="2"/>
        <v>16.333333333333332</v>
      </c>
      <c r="L20" s="12">
        <f t="shared" si="49"/>
        <v>0</v>
      </c>
      <c r="M20" s="12">
        <f t="shared" si="50"/>
        <v>0</v>
      </c>
      <c r="N20" s="12">
        <f t="shared" si="51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52"/>
        <v>0</v>
      </c>
      <c r="S20" s="11">
        <f t="shared" si="53"/>
        <v>0</v>
      </c>
      <c r="T20" s="47">
        <v>0</v>
      </c>
      <c r="U20" s="33">
        <f t="shared" si="6"/>
        <v>0</v>
      </c>
      <c r="V20" s="47"/>
      <c r="W20" s="12" t="e">
        <f t="shared" si="54"/>
        <v>#DIV/0!</v>
      </c>
      <c r="X20" s="11" t="e">
        <f t="shared" si="55"/>
        <v>#DIV/0!</v>
      </c>
      <c r="Y20" s="47">
        <v>120.6</v>
      </c>
      <c r="Z20" s="33">
        <f t="shared" si="7"/>
        <v>10.049999999999999</v>
      </c>
      <c r="AA20" s="47"/>
      <c r="AB20" s="12">
        <f t="shared" si="56"/>
        <v>0</v>
      </c>
      <c r="AC20" s="11">
        <f t="shared" si="57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8"/>
        <v>0</v>
      </c>
      <c r="AH20" s="11">
        <f t="shared" si="59"/>
        <v>0</v>
      </c>
      <c r="AI20" s="47">
        <v>0</v>
      </c>
      <c r="AJ20" s="33">
        <f t="shared" si="9"/>
        <v>0</v>
      </c>
      <c r="AK20" s="47"/>
      <c r="AL20" s="12" t="e">
        <f t="shared" si="60"/>
        <v>#DIV/0!</v>
      </c>
      <c r="AM20" s="11" t="e">
        <f t="shared" si="61"/>
        <v>#DIV/0!</v>
      </c>
      <c r="AN20" s="47"/>
      <c r="AO20" s="33">
        <f t="shared" si="10"/>
        <v>0</v>
      </c>
      <c r="AP20" s="47"/>
      <c r="AQ20" s="12" t="e">
        <f t="shared" si="62"/>
        <v>#DIV/0!</v>
      </c>
      <c r="AR20" s="11" t="e">
        <f t="shared" si="63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64"/>
        <v>#DIV/0!</v>
      </c>
      <c r="BR20" s="11" t="e">
        <f t="shared" si="65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34"/>
        <v>3979.5</v>
      </c>
      <c r="DH20" s="33">
        <f t="shared" si="35"/>
        <v>331.625</v>
      </c>
      <c r="DI20" s="12">
        <f t="shared" si="36"/>
        <v>0</v>
      </c>
      <c r="DJ20" s="42">
        <v>0</v>
      </c>
      <c r="DK20" s="33">
        <f t="shared" si="37"/>
        <v>0</v>
      </c>
      <c r="DL20" s="47"/>
      <c r="DM20" s="47">
        <v>0</v>
      </c>
      <c r="DN20" s="33">
        <f t="shared" si="38"/>
        <v>0</v>
      </c>
      <c r="DO20" s="47"/>
      <c r="DP20" s="42">
        <v>0</v>
      </c>
      <c r="DQ20" s="33">
        <f t="shared" si="39"/>
        <v>0</v>
      </c>
      <c r="DR20" s="47">
        <v>0</v>
      </c>
      <c r="DS20" s="47">
        <v>0</v>
      </c>
      <c r="DT20" s="33">
        <f t="shared" si="40"/>
        <v>0</v>
      </c>
      <c r="DU20" s="47"/>
      <c r="DV20" s="42">
        <v>0</v>
      </c>
      <c r="DW20" s="33">
        <f t="shared" si="41"/>
        <v>0</v>
      </c>
      <c r="DX20" s="47">
        <v>0</v>
      </c>
      <c r="DY20" s="47">
        <v>215</v>
      </c>
      <c r="DZ20" s="33">
        <f t="shared" si="42"/>
        <v>17.916666666666668</v>
      </c>
      <c r="EA20" s="47"/>
      <c r="EB20" s="47"/>
      <c r="EC20" s="12">
        <f t="shared" si="43"/>
        <v>215</v>
      </c>
      <c r="ED20" s="33">
        <f t="shared" si="44"/>
        <v>17.916666666666668</v>
      </c>
      <c r="EE20" s="12"/>
      <c r="EF20" s="14">
        <f t="shared" si="66"/>
        <v>0</v>
      </c>
    </row>
    <row r="21" spans="1:143" s="14" customFormat="1" ht="20.25" customHeight="1">
      <c r="A21" s="21">
        <v>12</v>
      </c>
      <c r="B21" s="37" t="s">
        <v>67</v>
      </c>
      <c r="C21" s="38"/>
      <c r="D21" s="38"/>
      <c r="E21" s="25">
        <f t="shared" si="0"/>
        <v>11135.8</v>
      </c>
      <c r="F21" s="33">
        <f t="shared" si="45"/>
        <v>927.98333333333323</v>
      </c>
      <c r="G21" s="12">
        <f t="shared" si="46"/>
        <v>0</v>
      </c>
      <c r="H21" s="12">
        <f t="shared" si="47"/>
        <v>0</v>
      </c>
      <c r="I21" s="12">
        <f t="shared" si="48"/>
        <v>0</v>
      </c>
      <c r="J21" s="12">
        <f t="shared" si="1"/>
        <v>4389.2</v>
      </c>
      <c r="K21" s="33">
        <f t="shared" si="2"/>
        <v>365.76666666666665</v>
      </c>
      <c r="L21" s="12">
        <f t="shared" si="49"/>
        <v>0</v>
      </c>
      <c r="M21" s="12">
        <f t="shared" si="50"/>
        <v>0</v>
      </c>
      <c r="N21" s="12">
        <f t="shared" si="51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52"/>
        <v>0</v>
      </c>
      <c r="S21" s="11">
        <f t="shared" si="53"/>
        <v>0</v>
      </c>
      <c r="T21" s="47">
        <v>11.6</v>
      </c>
      <c r="U21" s="33">
        <f t="shared" si="6"/>
        <v>0.96666666666666667</v>
      </c>
      <c r="V21" s="47"/>
      <c r="W21" s="12">
        <f t="shared" si="54"/>
        <v>0</v>
      </c>
      <c r="X21" s="11">
        <f t="shared" si="55"/>
        <v>0</v>
      </c>
      <c r="Y21" s="47">
        <v>700</v>
      </c>
      <c r="Z21" s="33">
        <f t="shared" si="7"/>
        <v>58.333333333333336</v>
      </c>
      <c r="AA21" s="47"/>
      <c r="AB21" s="12">
        <f t="shared" si="56"/>
        <v>0</v>
      </c>
      <c r="AC21" s="11">
        <f t="shared" si="57"/>
        <v>0</v>
      </c>
      <c r="AD21" s="47">
        <v>2027.6</v>
      </c>
      <c r="AE21" s="33">
        <f t="shared" si="8"/>
        <v>168.96666666666667</v>
      </c>
      <c r="AF21" s="47"/>
      <c r="AG21" s="12">
        <f t="shared" si="58"/>
        <v>0</v>
      </c>
      <c r="AH21" s="11">
        <f t="shared" si="59"/>
        <v>0</v>
      </c>
      <c r="AI21" s="47">
        <v>0</v>
      </c>
      <c r="AJ21" s="33">
        <f t="shared" si="9"/>
        <v>0</v>
      </c>
      <c r="AK21" s="47"/>
      <c r="AL21" s="12" t="e">
        <f t="shared" si="60"/>
        <v>#DIV/0!</v>
      </c>
      <c r="AM21" s="11" t="e">
        <f t="shared" si="61"/>
        <v>#DIV/0!</v>
      </c>
      <c r="AN21" s="47"/>
      <c r="AO21" s="33">
        <f t="shared" si="10"/>
        <v>0</v>
      </c>
      <c r="AP21" s="47"/>
      <c r="AQ21" s="12" t="e">
        <f t="shared" si="62"/>
        <v>#DIV/0!</v>
      </c>
      <c r="AR21" s="11" t="e">
        <f t="shared" si="63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64"/>
        <v>0</v>
      </c>
      <c r="BR21" s="11">
        <f t="shared" si="65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34"/>
        <v>11135.8</v>
      </c>
      <c r="DH21" s="33">
        <f t="shared" si="35"/>
        <v>927.98333333333323</v>
      </c>
      <c r="DI21" s="12">
        <f t="shared" si="36"/>
        <v>0</v>
      </c>
      <c r="DJ21" s="42">
        <v>0</v>
      </c>
      <c r="DK21" s="33">
        <f t="shared" si="37"/>
        <v>0</v>
      </c>
      <c r="DL21" s="47"/>
      <c r="DM21" s="47">
        <v>0</v>
      </c>
      <c r="DN21" s="33">
        <f t="shared" si="38"/>
        <v>0</v>
      </c>
      <c r="DO21" s="47"/>
      <c r="DP21" s="42">
        <v>0</v>
      </c>
      <c r="DQ21" s="33">
        <f t="shared" si="39"/>
        <v>0</v>
      </c>
      <c r="DR21" s="47">
        <v>0</v>
      </c>
      <c r="DS21" s="47">
        <v>0</v>
      </c>
      <c r="DT21" s="33">
        <f t="shared" si="40"/>
        <v>0</v>
      </c>
      <c r="DU21" s="47"/>
      <c r="DV21" s="42">
        <v>0</v>
      </c>
      <c r="DW21" s="33">
        <f t="shared" si="41"/>
        <v>0</v>
      </c>
      <c r="DX21" s="47">
        <v>0</v>
      </c>
      <c r="DY21" s="47">
        <v>460</v>
      </c>
      <c r="DZ21" s="33">
        <f t="shared" si="42"/>
        <v>38.333333333333336</v>
      </c>
      <c r="EA21" s="47"/>
      <c r="EB21" s="47"/>
      <c r="EC21" s="12">
        <f t="shared" si="43"/>
        <v>460</v>
      </c>
      <c r="ED21" s="33">
        <f t="shared" si="44"/>
        <v>38.333333333333336</v>
      </c>
      <c r="EE21" s="12"/>
      <c r="EF21" s="14">
        <f t="shared" si="66"/>
        <v>0</v>
      </c>
    </row>
    <row r="22" spans="1:143" s="15" customFormat="1" ht="20.25" customHeight="1">
      <c r="A22" s="21">
        <v>13</v>
      </c>
      <c r="B22" s="37" t="s">
        <v>68</v>
      </c>
      <c r="C22" s="38"/>
      <c r="D22" s="38"/>
      <c r="E22" s="25">
        <f t="shared" si="0"/>
        <v>161551.10100000002</v>
      </c>
      <c r="F22" s="33">
        <f t="shared" si="45"/>
        <v>13462.591750000001</v>
      </c>
      <c r="G22" s="12">
        <f t="shared" si="46"/>
        <v>0</v>
      </c>
      <c r="H22" s="12">
        <f t="shared" si="47"/>
        <v>0</v>
      </c>
      <c r="I22" s="12">
        <f t="shared" si="48"/>
        <v>0</v>
      </c>
      <c r="J22" s="12">
        <f t="shared" si="1"/>
        <v>65320.001000000004</v>
      </c>
      <c r="K22" s="33">
        <f t="shared" si="2"/>
        <v>5443.3334166666673</v>
      </c>
      <c r="L22" s="12">
        <f t="shared" si="49"/>
        <v>0</v>
      </c>
      <c r="M22" s="12">
        <f t="shared" si="50"/>
        <v>0</v>
      </c>
      <c r="N22" s="12">
        <f t="shared" si="51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52"/>
        <v>0</v>
      </c>
      <c r="S22" s="11">
        <f t="shared" si="53"/>
        <v>0</v>
      </c>
      <c r="T22" s="47">
        <v>6170</v>
      </c>
      <c r="U22" s="33">
        <f t="shared" si="6"/>
        <v>514.16666666666663</v>
      </c>
      <c r="V22" s="47"/>
      <c r="W22" s="12">
        <f t="shared" si="54"/>
        <v>0</v>
      </c>
      <c r="X22" s="11">
        <f t="shared" si="55"/>
        <v>0</v>
      </c>
      <c r="Y22" s="47">
        <v>13500.001</v>
      </c>
      <c r="Z22" s="33">
        <f t="shared" si="7"/>
        <v>1125.0000833333334</v>
      </c>
      <c r="AA22" s="47"/>
      <c r="AB22" s="12">
        <f t="shared" si="56"/>
        <v>0</v>
      </c>
      <c r="AC22" s="11">
        <f t="shared" si="57"/>
        <v>0</v>
      </c>
      <c r="AD22" s="47">
        <v>17000</v>
      </c>
      <c r="AE22" s="33">
        <f t="shared" si="8"/>
        <v>1416.6666666666667</v>
      </c>
      <c r="AF22" s="47"/>
      <c r="AG22" s="12">
        <f t="shared" si="58"/>
        <v>0</v>
      </c>
      <c r="AH22" s="11">
        <f t="shared" si="59"/>
        <v>0</v>
      </c>
      <c r="AI22" s="47">
        <v>1470</v>
      </c>
      <c r="AJ22" s="33">
        <f t="shared" si="9"/>
        <v>122.5</v>
      </c>
      <c r="AK22" s="47"/>
      <c r="AL22" s="12">
        <f t="shared" si="60"/>
        <v>0</v>
      </c>
      <c r="AM22" s="11">
        <f t="shared" si="61"/>
        <v>0</v>
      </c>
      <c r="AN22" s="47"/>
      <c r="AO22" s="33">
        <f t="shared" si="10"/>
        <v>0</v>
      </c>
      <c r="AP22" s="47"/>
      <c r="AQ22" s="12" t="e">
        <f t="shared" si="62"/>
        <v>#DIV/0!</v>
      </c>
      <c r="AR22" s="11" t="e">
        <f t="shared" si="63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64"/>
        <v>0</v>
      </c>
      <c r="BR22" s="11">
        <f t="shared" si="65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34"/>
        <v>124095.80100000001</v>
      </c>
      <c r="DH22" s="33">
        <f t="shared" si="35"/>
        <v>10341.31675</v>
      </c>
      <c r="DI22" s="12">
        <f t="shared" si="36"/>
        <v>0</v>
      </c>
      <c r="DJ22" s="42">
        <v>0</v>
      </c>
      <c r="DK22" s="33">
        <f t="shared" si="37"/>
        <v>0</v>
      </c>
      <c r="DL22" s="47"/>
      <c r="DM22" s="47">
        <v>37455.300000000003</v>
      </c>
      <c r="DN22" s="33">
        <f t="shared" si="38"/>
        <v>3121.2750000000001</v>
      </c>
      <c r="DO22" s="47"/>
      <c r="DP22" s="42">
        <v>0</v>
      </c>
      <c r="DQ22" s="33">
        <f t="shared" si="39"/>
        <v>0</v>
      </c>
      <c r="DR22" s="47">
        <v>0</v>
      </c>
      <c r="DS22" s="47">
        <v>0</v>
      </c>
      <c r="DT22" s="33">
        <f t="shared" si="40"/>
        <v>0</v>
      </c>
      <c r="DU22" s="47"/>
      <c r="DV22" s="42">
        <v>0</v>
      </c>
      <c r="DW22" s="33">
        <f t="shared" si="41"/>
        <v>0</v>
      </c>
      <c r="DX22" s="47">
        <v>0</v>
      </c>
      <c r="DY22" s="47">
        <v>4210</v>
      </c>
      <c r="DZ22" s="33">
        <f t="shared" si="42"/>
        <v>350.83333333333331</v>
      </c>
      <c r="EA22" s="47"/>
      <c r="EB22" s="47"/>
      <c r="EC22" s="12">
        <f t="shared" si="43"/>
        <v>41665.300000000003</v>
      </c>
      <c r="ED22" s="33">
        <f t="shared" si="44"/>
        <v>3472.1083333333336</v>
      </c>
      <c r="EE22" s="12"/>
      <c r="EF22" s="14">
        <f t="shared" si="66"/>
        <v>-37455.300000000003</v>
      </c>
      <c r="EH22" s="14"/>
      <c r="EJ22" s="14"/>
      <c r="EK22" s="14"/>
      <c r="EM22" s="14"/>
    </row>
    <row r="23" spans="1:143" s="15" customFormat="1" ht="20.25" customHeight="1">
      <c r="A23" s="21">
        <v>14</v>
      </c>
      <c r="B23" s="37" t="s">
        <v>69</v>
      </c>
      <c r="C23" s="38"/>
      <c r="D23" s="38"/>
      <c r="E23" s="25">
        <f t="shared" si="0"/>
        <v>86986.2</v>
      </c>
      <c r="F23" s="33">
        <f t="shared" si="45"/>
        <v>7248.8499999999995</v>
      </c>
      <c r="G23" s="12">
        <f t="shared" si="46"/>
        <v>0</v>
      </c>
      <c r="H23" s="12">
        <f t="shared" si="47"/>
        <v>0</v>
      </c>
      <c r="I23" s="12">
        <f t="shared" si="48"/>
        <v>0</v>
      </c>
      <c r="J23" s="12">
        <f t="shared" si="1"/>
        <v>25810</v>
      </c>
      <c r="K23" s="33">
        <f t="shared" si="2"/>
        <v>2150.8333333333335</v>
      </c>
      <c r="L23" s="12">
        <f t="shared" si="49"/>
        <v>0</v>
      </c>
      <c r="M23" s="12">
        <f t="shared" si="50"/>
        <v>0</v>
      </c>
      <c r="N23" s="12">
        <f t="shared" si="51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52"/>
        <v>0</v>
      </c>
      <c r="S23" s="11">
        <f t="shared" si="53"/>
        <v>0</v>
      </c>
      <c r="T23" s="47">
        <v>950</v>
      </c>
      <c r="U23" s="33">
        <f t="shared" si="6"/>
        <v>79.166666666666671</v>
      </c>
      <c r="V23" s="47"/>
      <c r="W23" s="12">
        <f t="shared" si="54"/>
        <v>0</v>
      </c>
      <c r="X23" s="11">
        <f t="shared" si="55"/>
        <v>0</v>
      </c>
      <c r="Y23" s="47">
        <v>10800</v>
      </c>
      <c r="Z23" s="33">
        <f t="shared" si="7"/>
        <v>900</v>
      </c>
      <c r="AA23" s="47"/>
      <c r="AB23" s="12">
        <f t="shared" si="56"/>
        <v>0</v>
      </c>
      <c r="AC23" s="11">
        <f t="shared" si="57"/>
        <v>0</v>
      </c>
      <c r="AD23" s="47">
        <v>8000</v>
      </c>
      <c r="AE23" s="33">
        <f t="shared" si="8"/>
        <v>666.66666666666663</v>
      </c>
      <c r="AF23" s="47"/>
      <c r="AG23" s="12">
        <f t="shared" si="58"/>
        <v>0</v>
      </c>
      <c r="AH23" s="11">
        <f t="shared" si="59"/>
        <v>0</v>
      </c>
      <c r="AI23" s="47">
        <v>460</v>
      </c>
      <c r="AJ23" s="33">
        <f t="shared" si="9"/>
        <v>38.333333333333336</v>
      </c>
      <c r="AK23" s="47"/>
      <c r="AL23" s="12">
        <f t="shared" si="60"/>
        <v>0</v>
      </c>
      <c r="AM23" s="11">
        <f t="shared" si="61"/>
        <v>0</v>
      </c>
      <c r="AN23" s="47"/>
      <c r="AO23" s="33">
        <f t="shared" si="10"/>
        <v>0</v>
      </c>
      <c r="AP23" s="47"/>
      <c r="AQ23" s="12" t="e">
        <f t="shared" si="62"/>
        <v>#DIV/0!</v>
      </c>
      <c r="AR23" s="11" t="e">
        <f t="shared" si="63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64"/>
        <v>0</v>
      </c>
      <c r="BR23" s="11">
        <f t="shared" si="65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34"/>
        <v>81400.2</v>
      </c>
      <c r="DH23" s="33">
        <f t="shared" si="35"/>
        <v>6783.3499999999995</v>
      </c>
      <c r="DI23" s="12">
        <f t="shared" si="36"/>
        <v>0</v>
      </c>
      <c r="DJ23" s="42">
        <v>0</v>
      </c>
      <c r="DK23" s="33">
        <f t="shared" si="37"/>
        <v>0</v>
      </c>
      <c r="DL23" s="47"/>
      <c r="DM23" s="47">
        <v>5586</v>
      </c>
      <c r="DN23" s="33">
        <f t="shared" si="38"/>
        <v>465.5</v>
      </c>
      <c r="DO23" s="47"/>
      <c r="DP23" s="42">
        <v>0</v>
      </c>
      <c r="DQ23" s="33">
        <f t="shared" si="39"/>
        <v>0</v>
      </c>
      <c r="DR23" s="47">
        <v>0</v>
      </c>
      <c r="DS23" s="47">
        <v>0</v>
      </c>
      <c r="DT23" s="33">
        <f t="shared" si="40"/>
        <v>0</v>
      </c>
      <c r="DU23" s="47"/>
      <c r="DV23" s="42">
        <v>0</v>
      </c>
      <c r="DW23" s="33">
        <f t="shared" si="41"/>
        <v>0</v>
      </c>
      <c r="DX23" s="47">
        <v>0</v>
      </c>
      <c r="DY23" s="47">
        <v>4140.8</v>
      </c>
      <c r="DZ23" s="33">
        <f t="shared" si="42"/>
        <v>345.06666666666666</v>
      </c>
      <c r="EA23" s="47"/>
      <c r="EB23" s="47"/>
      <c r="EC23" s="12">
        <f t="shared" si="43"/>
        <v>9726.7999999999993</v>
      </c>
      <c r="ED23" s="33">
        <f t="shared" si="44"/>
        <v>810.56666666666661</v>
      </c>
      <c r="EE23" s="12"/>
      <c r="EF23" s="14">
        <f t="shared" si="66"/>
        <v>-5585.9999999999991</v>
      </c>
      <c r="EH23" s="14"/>
      <c r="EJ23" s="14"/>
      <c r="EK23" s="14"/>
      <c r="EM23" s="14"/>
    </row>
    <row r="24" spans="1:143" s="15" customFormat="1" ht="20.25" customHeight="1">
      <c r="A24" s="21">
        <v>15</v>
      </c>
      <c r="B24" s="72" t="s">
        <v>70</v>
      </c>
      <c r="C24" s="38">
        <v>249.5</v>
      </c>
      <c r="D24" s="38"/>
      <c r="E24" s="25">
        <f t="shared" si="0"/>
        <v>15394.3</v>
      </c>
      <c r="F24" s="33">
        <f t="shared" si="45"/>
        <v>1282.8583333333333</v>
      </c>
      <c r="G24" s="12">
        <f t="shared" si="46"/>
        <v>0</v>
      </c>
      <c r="H24" s="12">
        <f t="shared" si="47"/>
        <v>0</v>
      </c>
      <c r="I24" s="12">
        <f t="shared" si="48"/>
        <v>0</v>
      </c>
      <c r="J24" s="12">
        <f t="shared" si="1"/>
        <v>7042.8</v>
      </c>
      <c r="K24" s="33">
        <f t="shared" si="2"/>
        <v>586.9</v>
      </c>
      <c r="L24" s="12">
        <f t="shared" si="49"/>
        <v>0</v>
      </c>
      <c r="M24" s="12">
        <f t="shared" si="50"/>
        <v>0</v>
      </c>
      <c r="N24" s="12">
        <f t="shared" si="51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52"/>
        <v>0</v>
      </c>
      <c r="S24" s="11">
        <f t="shared" si="53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54"/>
        <v>0</v>
      </c>
      <c r="X24" s="11">
        <f t="shared" si="55"/>
        <v>0</v>
      </c>
      <c r="Y24" s="47">
        <v>1687.4</v>
      </c>
      <c r="Z24" s="33">
        <f t="shared" si="7"/>
        <v>140.61666666666667</v>
      </c>
      <c r="AA24" s="47"/>
      <c r="AB24" s="12">
        <f t="shared" si="56"/>
        <v>0</v>
      </c>
      <c r="AC24" s="11">
        <f t="shared" si="57"/>
        <v>0</v>
      </c>
      <c r="AD24" s="47">
        <v>3122.5</v>
      </c>
      <c r="AE24" s="33">
        <f t="shared" si="8"/>
        <v>260.20833333333331</v>
      </c>
      <c r="AF24" s="47"/>
      <c r="AG24" s="12">
        <f t="shared" si="58"/>
        <v>0</v>
      </c>
      <c r="AH24" s="11">
        <f t="shared" si="59"/>
        <v>0</v>
      </c>
      <c r="AI24" s="47">
        <v>80</v>
      </c>
      <c r="AJ24" s="33">
        <f t="shared" si="9"/>
        <v>6.666666666666667</v>
      </c>
      <c r="AK24" s="47"/>
      <c r="AL24" s="12">
        <f t="shared" si="60"/>
        <v>0</v>
      </c>
      <c r="AM24" s="11">
        <f t="shared" si="61"/>
        <v>0</v>
      </c>
      <c r="AN24" s="47"/>
      <c r="AO24" s="33">
        <f t="shared" si="10"/>
        <v>0</v>
      </c>
      <c r="AP24" s="47"/>
      <c r="AQ24" s="12" t="e">
        <f t="shared" si="62"/>
        <v>#DIV/0!</v>
      </c>
      <c r="AR24" s="11" t="e">
        <f t="shared" si="63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64"/>
        <v>0</v>
      </c>
      <c r="BR24" s="11">
        <f t="shared" si="65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34"/>
        <v>15394.3</v>
      </c>
      <c r="DH24" s="33">
        <f t="shared" si="35"/>
        <v>1282.8583333333333</v>
      </c>
      <c r="DI24" s="12">
        <f t="shared" si="36"/>
        <v>0</v>
      </c>
      <c r="DJ24" s="42">
        <v>0</v>
      </c>
      <c r="DK24" s="33">
        <f t="shared" si="37"/>
        <v>0</v>
      </c>
      <c r="DL24" s="47"/>
      <c r="DM24" s="47">
        <v>0</v>
      </c>
      <c r="DN24" s="33">
        <f t="shared" si="38"/>
        <v>0</v>
      </c>
      <c r="DO24" s="47"/>
      <c r="DP24" s="42">
        <v>0</v>
      </c>
      <c r="DQ24" s="33">
        <f t="shared" si="39"/>
        <v>0</v>
      </c>
      <c r="DR24" s="47">
        <v>0</v>
      </c>
      <c r="DS24" s="47">
        <v>0</v>
      </c>
      <c r="DT24" s="33">
        <f t="shared" si="40"/>
        <v>0</v>
      </c>
      <c r="DU24" s="47"/>
      <c r="DV24" s="42">
        <v>0</v>
      </c>
      <c r="DW24" s="33">
        <f t="shared" si="41"/>
        <v>0</v>
      </c>
      <c r="DX24" s="47">
        <v>0</v>
      </c>
      <c r="DY24" s="47">
        <v>770</v>
      </c>
      <c r="DZ24" s="33">
        <f t="shared" si="42"/>
        <v>64.166666666666671</v>
      </c>
      <c r="EA24" s="47"/>
      <c r="EB24" s="47"/>
      <c r="EC24" s="12">
        <f t="shared" si="43"/>
        <v>770</v>
      </c>
      <c r="ED24" s="33">
        <f t="shared" si="44"/>
        <v>64.166666666666671</v>
      </c>
      <c r="EE24" s="12"/>
      <c r="EF24" s="14">
        <f t="shared" si="66"/>
        <v>0</v>
      </c>
      <c r="EH24" s="14"/>
      <c r="EJ24" s="14"/>
      <c r="EK24" s="14"/>
      <c r="EM24" s="14"/>
    </row>
    <row r="25" spans="1:143" s="15" customFormat="1" ht="20.25" customHeight="1">
      <c r="A25" s="21">
        <v>16</v>
      </c>
      <c r="B25" s="72" t="s">
        <v>71</v>
      </c>
      <c r="C25" s="38">
        <v>1500</v>
      </c>
      <c r="D25" s="38"/>
      <c r="E25" s="25">
        <f t="shared" si="0"/>
        <v>24198.699999999997</v>
      </c>
      <c r="F25" s="33">
        <f t="shared" si="45"/>
        <v>2016.5583333333332</v>
      </c>
      <c r="G25" s="12">
        <f t="shared" si="46"/>
        <v>0</v>
      </c>
      <c r="H25" s="12">
        <f t="shared" si="47"/>
        <v>0</v>
      </c>
      <c r="I25" s="12">
        <f t="shared" si="48"/>
        <v>0</v>
      </c>
      <c r="J25" s="12">
        <f t="shared" si="1"/>
        <v>8840.2999999999993</v>
      </c>
      <c r="K25" s="33">
        <f t="shared" si="2"/>
        <v>736.69166666666661</v>
      </c>
      <c r="L25" s="12">
        <f t="shared" si="49"/>
        <v>0</v>
      </c>
      <c r="M25" s="12">
        <f t="shared" si="50"/>
        <v>0</v>
      </c>
      <c r="N25" s="12">
        <f t="shared" si="51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52"/>
        <v>0</v>
      </c>
      <c r="S25" s="11">
        <f t="shared" si="53"/>
        <v>0</v>
      </c>
      <c r="T25" s="47">
        <v>46.2</v>
      </c>
      <c r="U25" s="33">
        <f t="shared" si="6"/>
        <v>3.85</v>
      </c>
      <c r="V25" s="47"/>
      <c r="W25" s="12">
        <f t="shared" si="54"/>
        <v>0</v>
      </c>
      <c r="X25" s="11">
        <f t="shared" si="55"/>
        <v>0</v>
      </c>
      <c r="Y25" s="47">
        <v>2244.6</v>
      </c>
      <c r="Z25" s="33">
        <f t="shared" si="7"/>
        <v>187.04999999999998</v>
      </c>
      <c r="AA25" s="47"/>
      <c r="AB25" s="12">
        <f t="shared" si="56"/>
        <v>0</v>
      </c>
      <c r="AC25" s="11">
        <f t="shared" si="57"/>
        <v>0</v>
      </c>
      <c r="AD25" s="47">
        <v>2179.5</v>
      </c>
      <c r="AE25" s="33">
        <f t="shared" si="8"/>
        <v>181.625</v>
      </c>
      <c r="AF25" s="47"/>
      <c r="AG25" s="12">
        <f t="shared" si="58"/>
        <v>0</v>
      </c>
      <c r="AH25" s="11">
        <f t="shared" si="59"/>
        <v>0</v>
      </c>
      <c r="AI25" s="47">
        <v>20</v>
      </c>
      <c r="AJ25" s="33">
        <f t="shared" si="9"/>
        <v>1.6666666666666667</v>
      </c>
      <c r="AK25" s="47"/>
      <c r="AL25" s="12">
        <f t="shared" si="60"/>
        <v>0</v>
      </c>
      <c r="AM25" s="11">
        <f t="shared" si="61"/>
        <v>0</v>
      </c>
      <c r="AN25" s="47"/>
      <c r="AO25" s="33">
        <f t="shared" si="10"/>
        <v>0</v>
      </c>
      <c r="AP25" s="47"/>
      <c r="AQ25" s="12" t="e">
        <f t="shared" si="62"/>
        <v>#DIV/0!</v>
      </c>
      <c r="AR25" s="11" t="e">
        <f t="shared" si="63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64"/>
        <v>0</v>
      </c>
      <c r="BR25" s="11">
        <f t="shared" si="65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34"/>
        <v>24198.699999999997</v>
      </c>
      <c r="DH25" s="33">
        <f t="shared" si="35"/>
        <v>2016.5583333333332</v>
      </c>
      <c r="DI25" s="12">
        <f t="shared" si="36"/>
        <v>0</v>
      </c>
      <c r="DJ25" s="42">
        <v>0</v>
      </c>
      <c r="DK25" s="33">
        <f t="shared" si="37"/>
        <v>0</v>
      </c>
      <c r="DL25" s="47"/>
      <c r="DM25" s="47">
        <v>0</v>
      </c>
      <c r="DN25" s="33">
        <f t="shared" si="38"/>
        <v>0</v>
      </c>
      <c r="DO25" s="47"/>
      <c r="DP25" s="42">
        <v>0</v>
      </c>
      <c r="DQ25" s="33">
        <f t="shared" si="39"/>
        <v>0</v>
      </c>
      <c r="DR25" s="47">
        <v>0</v>
      </c>
      <c r="DS25" s="47">
        <v>0</v>
      </c>
      <c r="DT25" s="33">
        <f t="shared" si="40"/>
        <v>0</v>
      </c>
      <c r="DU25" s="47"/>
      <c r="DV25" s="42">
        <v>0</v>
      </c>
      <c r="DW25" s="33">
        <f t="shared" si="41"/>
        <v>0</v>
      </c>
      <c r="DX25" s="47">
        <v>0</v>
      </c>
      <c r="DY25" s="47">
        <v>1500</v>
      </c>
      <c r="DZ25" s="33">
        <f t="shared" si="42"/>
        <v>125</v>
      </c>
      <c r="EA25" s="47"/>
      <c r="EB25" s="47"/>
      <c r="EC25" s="12">
        <f t="shared" si="43"/>
        <v>1500</v>
      </c>
      <c r="ED25" s="33">
        <f t="shared" si="44"/>
        <v>125</v>
      </c>
      <c r="EE25" s="12"/>
      <c r="EF25" s="14">
        <f t="shared" si="66"/>
        <v>0</v>
      </c>
      <c r="EH25" s="14"/>
      <c r="EJ25" s="14"/>
      <c r="EK25" s="14"/>
      <c r="EM25" s="14"/>
    </row>
    <row r="26" spans="1:143" s="15" customFormat="1" ht="20.25" customHeight="1">
      <c r="A26" s="21">
        <v>17</v>
      </c>
      <c r="B26" s="72" t="s">
        <v>72</v>
      </c>
      <c r="C26" s="38">
        <v>500</v>
      </c>
      <c r="D26" s="38"/>
      <c r="E26" s="25">
        <f t="shared" si="0"/>
        <v>36256.300000000003</v>
      </c>
      <c r="F26" s="33">
        <f t="shared" si="45"/>
        <v>3021.3583333333336</v>
      </c>
      <c r="G26" s="12">
        <f t="shared" si="46"/>
        <v>0</v>
      </c>
      <c r="H26" s="12">
        <f t="shared" si="47"/>
        <v>0</v>
      </c>
      <c r="I26" s="12">
        <f t="shared" si="48"/>
        <v>0</v>
      </c>
      <c r="J26" s="12">
        <f t="shared" si="1"/>
        <v>10050.4</v>
      </c>
      <c r="K26" s="33">
        <f t="shared" si="2"/>
        <v>837.5333333333333</v>
      </c>
      <c r="L26" s="12">
        <f t="shared" si="49"/>
        <v>0</v>
      </c>
      <c r="M26" s="12">
        <f t="shared" si="50"/>
        <v>0</v>
      </c>
      <c r="N26" s="12">
        <f t="shared" si="51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52"/>
        <v>0</v>
      </c>
      <c r="S26" s="11">
        <f t="shared" si="53"/>
        <v>0</v>
      </c>
      <c r="T26" s="47">
        <v>1.4</v>
      </c>
      <c r="U26" s="33">
        <f t="shared" si="6"/>
        <v>0.11666666666666665</v>
      </c>
      <c r="V26" s="47"/>
      <c r="W26" s="12">
        <f t="shared" si="54"/>
        <v>0</v>
      </c>
      <c r="X26" s="11">
        <f t="shared" si="55"/>
        <v>0</v>
      </c>
      <c r="Y26" s="47">
        <v>2900</v>
      </c>
      <c r="Z26" s="33">
        <f t="shared" si="7"/>
        <v>241.66666666666666</v>
      </c>
      <c r="AA26" s="47"/>
      <c r="AB26" s="12">
        <f t="shared" si="56"/>
        <v>0</v>
      </c>
      <c r="AC26" s="11">
        <f t="shared" si="57"/>
        <v>0</v>
      </c>
      <c r="AD26" s="47">
        <v>3689</v>
      </c>
      <c r="AE26" s="33">
        <f t="shared" si="8"/>
        <v>307.41666666666669</v>
      </c>
      <c r="AF26" s="47"/>
      <c r="AG26" s="12">
        <f t="shared" si="58"/>
        <v>0</v>
      </c>
      <c r="AH26" s="11">
        <f t="shared" si="59"/>
        <v>0</v>
      </c>
      <c r="AI26" s="47">
        <v>60</v>
      </c>
      <c r="AJ26" s="33">
        <f t="shared" si="9"/>
        <v>5</v>
      </c>
      <c r="AK26" s="47"/>
      <c r="AL26" s="12">
        <f t="shared" si="60"/>
        <v>0</v>
      </c>
      <c r="AM26" s="11">
        <f t="shared" si="61"/>
        <v>0</v>
      </c>
      <c r="AN26" s="47"/>
      <c r="AO26" s="33">
        <f t="shared" si="10"/>
        <v>0</v>
      </c>
      <c r="AP26" s="47"/>
      <c r="AQ26" s="12" t="e">
        <f t="shared" si="62"/>
        <v>#DIV/0!</v>
      </c>
      <c r="AR26" s="11" t="e">
        <f t="shared" si="63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64"/>
        <v>0</v>
      </c>
      <c r="BR26" s="11">
        <f t="shared" si="65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34"/>
        <v>36256.300000000003</v>
      </c>
      <c r="DH26" s="33">
        <f t="shared" si="35"/>
        <v>3021.3583333333336</v>
      </c>
      <c r="DI26" s="12">
        <f t="shared" si="36"/>
        <v>0</v>
      </c>
      <c r="DJ26" s="42">
        <v>0</v>
      </c>
      <c r="DK26" s="33">
        <f t="shared" si="37"/>
        <v>0</v>
      </c>
      <c r="DL26" s="47"/>
      <c r="DM26" s="47">
        <v>0</v>
      </c>
      <c r="DN26" s="33">
        <f t="shared" si="38"/>
        <v>0</v>
      </c>
      <c r="DO26" s="47"/>
      <c r="DP26" s="42">
        <v>0</v>
      </c>
      <c r="DQ26" s="33">
        <f t="shared" si="39"/>
        <v>0</v>
      </c>
      <c r="DR26" s="47">
        <v>0</v>
      </c>
      <c r="DS26" s="47">
        <v>0</v>
      </c>
      <c r="DT26" s="33">
        <f t="shared" si="40"/>
        <v>0</v>
      </c>
      <c r="DU26" s="47"/>
      <c r="DV26" s="42">
        <v>0</v>
      </c>
      <c r="DW26" s="33">
        <f t="shared" si="41"/>
        <v>0</v>
      </c>
      <c r="DX26" s="47">
        <v>0</v>
      </c>
      <c r="DY26" s="47">
        <v>7000</v>
      </c>
      <c r="DZ26" s="33">
        <f t="shared" si="42"/>
        <v>583.33333333333337</v>
      </c>
      <c r="EA26" s="47"/>
      <c r="EB26" s="47"/>
      <c r="EC26" s="12">
        <f t="shared" si="43"/>
        <v>7000</v>
      </c>
      <c r="ED26" s="33">
        <f t="shared" si="44"/>
        <v>583.33333333333337</v>
      </c>
      <c r="EE26" s="12"/>
      <c r="EF26" s="14">
        <f t="shared" si="66"/>
        <v>0</v>
      </c>
      <c r="EH26" s="14"/>
      <c r="EJ26" s="14"/>
      <c r="EK26" s="14"/>
      <c r="EM26" s="14"/>
    </row>
    <row r="27" spans="1:143" s="15" customFormat="1" ht="20.25" customHeight="1">
      <c r="A27" s="21">
        <v>18</v>
      </c>
      <c r="B27" s="72" t="s">
        <v>73</v>
      </c>
      <c r="C27" s="38">
        <v>20000</v>
      </c>
      <c r="D27" s="38"/>
      <c r="E27" s="25">
        <f t="shared" si="0"/>
        <v>45019.8</v>
      </c>
      <c r="F27" s="33">
        <f t="shared" si="45"/>
        <v>3751.65</v>
      </c>
      <c r="G27" s="12">
        <f t="shared" si="46"/>
        <v>0</v>
      </c>
      <c r="H27" s="12">
        <f t="shared" si="47"/>
        <v>0</v>
      </c>
      <c r="I27" s="12">
        <f t="shared" si="48"/>
        <v>0</v>
      </c>
      <c r="J27" s="12">
        <f t="shared" si="1"/>
        <v>7121.7000000000007</v>
      </c>
      <c r="K27" s="33">
        <f t="shared" si="2"/>
        <v>593.47500000000002</v>
      </c>
      <c r="L27" s="12">
        <f t="shared" si="49"/>
        <v>0</v>
      </c>
      <c r="M27" s="12">
        <f t="shared" si="50"/>
        <v>0</v>
      </c>
      <c r="N27" s="12">
        <f t="shared" si="51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52"/>
        <v>0</v>
      </c>
      <c r="S27" s="11">
        <f t="shared" si="53"/>
        <v>0</v>
      </c>
      <c r="T27" s="47">
        <v>192.3</v>
      </c>
      <c r="U27" s="33">
        <f t="shared" si="6"/>
        <v>16.025000000000002</v>
      </c>
      <c r="V27" s="47"/>
      <c r="W27" s="12">
        <f t="shared" si="54"/>
        <v>0</v>
      </c>
      <c r="X27" s="11">
        <f t="shared" si="55"/>
        <v>0</v>
      </c>
      <c r="Y27" s="47">
        <v>4408.8</v>
      </c>
      <c r="Z27" s="33">
        <f t="shared" si="7"/>
        <v>367.40000000000003</v>
      </c>
      <c r="AA27" s="47"/>
      <c r="AB27" s="12">
        <f t="shared" si="56"/>
        <v>0</v>
      </c>
      <c r="AC27" s="11">
        <f t="shared" si="57"/>
        <v>0</v>
      </c>
      <c r="AD27" s="47">
        <v>1948.1</v>
      </c>
      <c r="AE27" s="33">
        <f t="shared" si="8"/>
        <v>162.34166666666667</v>
      </c>
      <c r="AF27" s="47"/>
      <c r="AG27" s="12">
        <f t="shared" si="58"/>
        <v>0</v>
      </c>
      <c r="AH27" s="11">
        <f t="shared" si="59"/>
        <v>0</v>
      </c>
      <c r="AI27" s="47">
        <v>42</v>
      </c>
      <c r="AJ27" s="33">
        <f t="shared" si="9"/>
        <v>3.5</v>
      </c>
      <c r="AK27" s="47"/>
      <c r="AL27" s="12">
        <f t="shared" si="60"/>
        <v>0</v>
      </c>
      <c r="AM27" s="11">
        <f t="shared" si="61"/>
        <v>0</v>
      </c>
      <c r="AN27" s="47"/>
      <c r="AO27" s="33">
        <f t="shared" si="10"/>
        <v>0</v>
      </c>
      <c r="AP27" s="47"/>
      <c r="AQ27" s="12" t="e">
        <f t="shared" si="62"/>
        <v>#DIV/0!</v>
      </c>
      <c r="AR27" s="11" t="e">
        <f t="shared" si="63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64"/>
        <v>0</v>
      </c>
      <c r="BR27" s="11">
        <f t="shared" si="65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34"/>
        <v>45019.8</v>
      </c>
      <c r="DH27" s="33">
        <f t="shared" si="35"/>
        <v>3751.65</v>
      </c>
      <c r="DI27" s="12">
        <f t="shared" si="36"/>
        <v>0</v>
      </c>
      <c r="DJ27" s="42">
        <v>0</v>
      </c>
      <c r="DK27" s="33">
        <f t="shared" si="37"/>
        <v>0</v>
      </c>
      <c r="DL27" s="47"/>
      <c r="DM27" s="47">
        <v>0</v>
      </c>
      <c r="DN27" s="33">
        <f t="shared" si="38"/>
        <v>0</v>
      </c>
      <c r="DO27" s="47"/>
      <c r="DP27" s="42">
        <v>0</v>
      </c>
      <c r="DQ27" s="33">
        <f t="shared" si="39"/>
        <v>0</v>
      </c>
      <c r="DR27" s="47">
        <v>0</v>
      </c>
      <c r="DS27" s="47">
        <v>0</v>
      </c>
      <c r="DT27" s="33">
        <f t="shared" si="40"/>
        <v>0</v>
      </c>
      <c r="DU27" s="47"/>
      <c r="DV27" s="42">
        <v>0</v>
      </c>
      <c r="DW27" s="33">
        <f t="shared" si="41"/>
        <v>0</v>
      </c>
      <c r="DX27" s="47">
        <v>0</v>
      </c>
      <c r="DY27" s="47">
        <v>9000</v>
      </c>
      <c r="DZ27" s="33">
        <f t="shared" si="42"/>
        <v>750</v>
      </c>
      <c r="EA27" s="47"/>
      <c r="EB27" s="47"/>
      <c r="EC27" s="12">
        <f t="shared" si="43"/>
        <v>9000</v>
      </c>
      <c r="ED27" s="33">
        <f t="shared" si="44"/>
        <v>750</v>
      </c>
      <c r="EE27" s="12"/>
      <c r="EF27" s="14">
        <f t="shared" si="66"/>
        <v>0</v>
      </c>
      <c r="EH27" s="14"/>
      <c r="EJ27" s="14"/>
      <c r="EK27" s="14"/>
      <c r="EM27" s="14"/>
    </row>
    <row r="28" spans="1:143" s="15" customFormat="1" ht="20.25" customHeight="1">
      <c r="A28" s="21">
        <v>19</v>
      </c>
      <c r="B28" s="72" t="s">
        <v>74</v>
      </c>
      <c r="C28" s="38">
        <v>12800</v>
      </c>
      <c r="D28" s="38"/>
      <c r="E28" s="25">
        <f t="shared" si="0"/>
        <v>127695.5</v>
      </c>
      <c r="F28" s="33">
        <f t="shared" si="45"/>
        <v>10641.291666666666</v>
      </c>
      <c r="G28" s="12">
        <f t="shared" si="46"/>
        <v>0</v>
      </c>
      <c r="H28" s="12">
        <f t="shared" si="47"/>
        <v>0</v>
      </c>
      <c r="I28" s="12">
        <f t="shared" si="48"/>
        <v>0</v>
      </c>
      <c r="J28" s="12">
        <f t="shared" si="1"/>
        <v>39651</v>
      </c>
      <c r="K28" s="33">
        <f t="shared" si="2"/>
        <v>3304.25</v>
      </c>
      <c r="L28" s="12">
        <f t="shared" si="49"/>
        <v>0</v>
      </c>
      <c r="M28" s="12">
        <f t="shared" si="50"/>
        <v>0</v>
      </c>
      <c r="N28" s="12">
        <f t="shared" si="51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52"/>
        <v>0</v>
      </c>
      <c r="S28" s="11">
        <f t="shared" si="53"/>
        <v>0</v>
      </c>
      <c r="T28" s="47">
        <v>7800</v>
      </c>
      <c r="U28" s="33">
        <f t="shared" si="6"/>
        <v>650</v>
      </c>
      <c r="V28" s="47"/>
      <c r="W28" s="12">
        <f t="shared" si="54"/>
        <v>0</v>
      </c>
      <c r="X28" s="11">
        <f t="shared" si="55"/>
        <v>0</v>
      </c>
      <c r="Y28" s="47">
        <v>7800</v>
      </c>
      <c r="Z28" s="33">
        <f t="shared" si="7"/>
        <v>650</v>
      </c>
      <c r="AA28" s="47"/>
      <c r="AB28" s="12">
        <f t="shared" si="56"/>
        <v>0</v>
      </c>
      <c r="AC28" s="11">
        <f t="shared" si="57"/>
        <v>0</v>
      </c>
      <c r="AD28" s="47">
        <v>13000</v>
      </c>
      <c r="AE28" s="33">
        <f t="shared" si="8"/>
        <v>1083.3333333333333</v>
      </c>
      <c r="AF28" s="47"/>
      <c r="AG28" s="12">
        <f t="shared" si="58"/>
        <v>0</v>
      </c>
      <c r="AH28" s="11">
        <f t="shared" si="59"/>
        <v>0</v>
      </c>
      <c r="AI28" s="47">
        <v>675</v>
      </c>
      <c r="AJ28" s="33">
        <f t="shared" si="9"/>
        <v>56.25</v>
      </c>
      <c r="AK28" s="47"/>
      <c r="AL28" s="12">
        <f t="shared" si="60"/>
        <v>0</v>
      </c>
      <c r="AM28" s="11">
        <f t="shared" si="61"/>
        <v>0</v>
      </c>
      <c r="AN28" s="47"/>
      <c r="AO28" s="33">
        <f t="shared" si="10"/>
        <v>0</v>
      </c>
      <c r="AP28" s="47"/>
      <c r="AQ28" s="12" t="e">
        <f t="shared" si="62"/>
        <v>#DIV/0!</v>
      </c>
      <c r="AR28" s="11" t="e">
        <f t="shared" si="63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64"/>
        <v>0</v>
      </c>
      <c r="BR28" s="11">
        <f t="shared" si="65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34"/>
        <v>127695.5</v>
      </c>
      <c r="DH28" s="33">
        <f t="shared" si="35"/>
        <v>10641.291666666666</v>
      </c>
      <c r="DI28" s="12">
        <f t="shared" si="36"/>
        <v>0</v>
      </c>
      <c r="DJ28" s="42">
        <v>0</v>
      </c>
      <c r="DK28" s="33">
        <f t="shared" si="37"/>
        <v>0</v>
      </c>
      <c r="DL28" s="47"/>
      <c r="DM28" s="47">
        <v>0</v>
      </c>
      <c r="DN28" s="33">
        <f t="shared" si="38"/>
        <v>0</v>
      </c>
      <c r="DO28" s="47"/>
      <c r="DP28" s="42">
        <v>0</v>
      </c>
      <c r="DQ28" s="33">
        <f t="shared" si="39"/>
        <v>0</v>
      </c>
      <c r="DR28" s="47">
        <v>0</v>
      </c>
      <c r="DS28" s="47">
        <v>0</v>
      </c>
      <c r="DT28" s="33">
        <f t="shared" si="40"/>
        <v>0</v>
      </c>
      <c r="DU28" s="47"/>
      <c r="DV28" s="42">
        <v>0</v>
      </c>
      <c r="DW28" s="33">
        <f t="shared" si="41"/>
        <v>0</v>
      </c>
      <c r="DX28" s="47">
        <v>0</v>
      </c>
      <c r="DY28" s="47">
        <v>8000</v>
      </c>
      <c r="DZ28" s="33">
        <f t="shared" si="42"/>
        <v>666.66666666666663</v>
      </c>
      <c r="EA28" s="47"/>
      <c r="EB28" s="47"/>
      <c r="EC28" s="12">
        <f t="shared" si="43"/>
        <v>8000</v>
      </c>
      <c r="ED28" s="33">
        <f t="shared" si="44"/>
        <v>666.66666666666663</v>
      </c>
      <c r="EE28" s="12"/>
      <c r="EF28" s="14">
        <f t="shared" si="66"/>
        <v>0</v>
      </c>
      <c r="EH28" s="14"/>
      <c r="EJ28" s="14"/>
      <c r="EK28" s="14"/>
      <c r="EM28" s="14"/>
    </row>
    <row r="29" spans="1:143" s="15" customFormat="1" ht="20.25" customHeight="1">
      <c r="A29" s="21">
        <v>20</v>
      </c>
      <c r="B29" s="72" t="s">
        <v>75</v>
      </c>
      <c r="C29" s="38">
        <v>3000</v>
      </c>
      <c r="D29" s="38"/>
      <c r="E29" s="25">
        <f t="shared" si="0"/>
        <v>27798.7</v>
      </c>
      <c r="F29" s="33">
        <f t="shared" si="45"/>
        <v>2316.5583333333334</v>
      </c>
      <c r="G29" s="12">
        <f t="shared" si="46"/>
        <v>0</v>
      </c>
      <c r="H29" s="12">
        <f t="shared" si="47"/>
        <v>0</v>
      </c>
      <c r="I29" s="12">
        <f t="shared" si="48"/>
        <v>0</v>
      </c>
      <c r="J29" s="12">
        <f t="shared" si="1"/>
        <v>7010.7</v>
      </c>
      <c r="K29" s="33">
        <f t="shared" si="2"/>
        <v>584.22500000000002</v>
      </c>
      <c r="L29" s="12">
        <f t="shared" si="49"/>
        <v>0</v>
      </c>
      <c r="M29" s="12">
        <f t="shared" si="50"/>
        <v>0</v>
      </c>
      <c r="N29" s="12">
        <f t="shared" si="51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52"/>
        <v>0</v>
      </c>
      <c r="S29" s="11">
        <f t="shared" si="53"/>
        <v>0</v>
      </c>
      <c r="T29" s="47">
        <v>580</v>
      </c>
      <c r="U29" s="33">
        <f t="shared" si="6"/>
        <v>48.333333333333336</v>
      </c>
      <c r="V29" s="47"/>
      <c r="W29" s="12">
        <f t="shared" si="54"/>
        <v>0</v>
      </c>
      <c r="X29" s="11">
        <f t="shared" si="55"/>
        <v>0</v>
      </c>
      <c r="Y29" s="47">
        <v>1450</v>
      </c>
      <c r="Z29" s="33">
        <f t="shared" si="7"/>
        <v>120.83333333333333</v>
      </c>
      <c r="AA29" s="47"/>
      <c r="AB29" s="12">
        <f t="shared" si="56"/>
        <v>0</v>
      </c>
      <c r="AC29" s="11">
        <f t="shared" si="57"/>
        <v>0</v>
      </c>
      <c r="AD29" s="47">
        <v>3200</v>
      </c>
      <c r="AE29" s="33">
        <f t="shared" si="8"/>
        <v>266.66666666666669</v>
      </c>
      <c r="AF29" s="47"/>
      <c r="AG29" s="12">
        <f t="shared" si="58"/>
        <v>0</v>
      </c>
      <c r="AH29" s="11">
        <f t="shared" si="59"/>
        <v>0</v>
      </c>
      <c r="AI29" s="47">
        <v>60</v>
      </c>
      <c r="AJ29" s="33">
        <f t="shared" si="9"/>
        <v>5</v>
      </c>
      <c r="AK29" s="47"/>
      <c r="AL29" s="12">
        <f t="shared" si="60"/>
        <v>0</v>
      </c>
      <c r="AM29" s="11">
        <f t="shared" si="61"/>
        <v>0</v>
      </c>
      <c r="AN29" s="47"/>
      <c r="AO29" s="33">
        <f t="shared" si="10"/>
        <v>0</v>
      </c>
      <c r="AP29" s="47"/>
      <c r="AQ29" s="12" t="e">
        <f t="shared" si="62"/>
        <v>#DIV/0!</v>
      </c>
      <c r="AR29" s="11" t="e">
        <f t="shared" si="63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64"/>
        <v>0</v>
      </c>
      <c r="BR29" s="11">
        <f t="shared" si="65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34"/>
        <v>27798.7</v>
      </c>
      <c r="DH29" s="33">
        <f t="shared" si="35"/>
        <v>2316.5583333333334</v>
      </c>
      <c r="DI29" s="12">
        <f t="shared" si="36"/>
        <v>0</v>
      </c>
      <c r="DJ29" s="42">
        <v>0</v>
      </c>
      <c r="DK29" s="33">
        <f t="shared" si="37"/>
        <v>0</v>
      </c>
      <c r="DL29" s="47"/>
      <c r="DM29" s="47">
        <v>0</v>
      </c>
      <c r="DN29" s="33">
        <f t="shared" si="38"/>
        <v>0</v>
      </c>
      <c r="DO29" s="47"/>
      <c r="DP29" s="42">
        <v>0</v>
      </c>
      <c r="DQ29" s="33">
        <f t="shared" si="39"/>
        <v>0</v>
      </c>
      <c r="DR29" s="47">
        <v>0</v>
      </c>
      <c r="DS29" s="47">
        <v>0</v>
      </c>
      <c r="DT29" s="33">
        <f t="shared" si="40"/>
        <v>0</v>
      </c>
      <c r="DU29" s="47"/>
      <c r="DV29" s="42">
        <v>0</v>
      </c>
      <c r="DW29" s="33">
        <f t="shared" si="41"/>
        <v>0</v>
      </c>
      <c r="DX29" s="47">
        <v>0</v>
      </c>
      <c r="DY29" s="47">
        <v>1400</v>
      </c>
      <c r="DZ29" s="33">
        <f t="shared" si="42"/>
        <v>116.66666666666667</v>
      </c>
      <c r="EA29" s="47"/>
      <c r="EB29" s="47"/>
      <c r="EC29" s="12">
        <f t="shared" si="43"/>
        <v>1400</v>
      </c>
      <c r="ED29" s="33">
        <f t="shared" si="44"/>
        <v>116.66666666666667</v>
      </c>
      <c r="EE29" s="12"/>
      <c r="EF29" s="14">
        <f t="shared" si="66"/>
        <v>0</v>
      </c>
      <c r="EH29" s="14"/>
      <c r="EJ29" s="14"/>
      <c r="EK29" s="14"/>
      <c r="EM29" s="14"/>
    </row>
    <row r="30" spans="1:143" s="15" customFormat="1" ht="20.25" customHeight="1">
      <c r="A30" s="21">
        <v>21</v>
      </c>
      <c r="B30" s="72" t="s">
        <v>76</v>
      </c>
      <c r="C30" s="38">
        <v>0</v>
      </c>
      <c r="D30" s="38"/>
      <c r="E30" s="25">
        <f t="shared" si="0"/>
        <v>105483</v>
      </c>
      <c r="F30" s="33">
        <f t="shared" si="45"/>
        <v>8790.25</v>
      </c>
      <c r="G30" s="12">
        <f t="shared" si="46"/>
        <v>0</v>
      </c>
      <c r="H30" s="12">
        <f t="shared" si="47"/>
        <v>0</v>
      </c>
      <c r="I30" s="12">
        <f t="shared" si="48"/>
        <v>0</v>
      </c>
      <c r="J30" s="12">
        <f t="shared" si="1"/>
        <v>33850</v>
      </c>
      <c r="K30" s="33">
        <f t="shared" si="2"/>
        <v>2820.8333333333335</v>
      </c>
      <c r="L30" s="12">
        <f t="shared" si="49"/>
        <v>0</v>
      </c>
      <c r="M30" s="12">
        <f t="shared" si="50"/>
        <v>0</v>
      </c>
      <c r="N30" s="12">
        <f t="shared" si="51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52"/>
        <v>0</v>
      </c>
      <c r="S30" s="11">
        <f t="shared" si="53"/>
        <v>0</v>
      </c>
      <c r="T30" s="47">
        <v>1200</v>
      </c>
      <c r="U30" s="33">
        <f t="shared" si="6"/>
        <v>100</v>
      </c>
      <c r="V30" s="47"/>
      <c r="W30" s="12">
        <f t="shared" si="54"/>
        <v>0</v>
      </c>
      <c r="X30" s="11">
        <f t="shared" si="55"/>
        <v>0</v>
      </c>
      <c r="Y30" s="47">
        <v>12000</v>
      </c>
      <c r="Z30" s="33">
        <f t="shared" si="7"/>
        <v>1000</v>
      </c>
      <c r="AA30" s="47"/>
      <c r="AB30" s="12">
        <f t="shared" si="56"/>
        <v>0</v>
      </c>
      <c r="AC30" s="11">
        <f t="shared" si="57"/>
        <v>0</v>
      </c>
      <c r="AD30" s="47">
        <v>7000</v>
      </c>
      <c r="AE30" s="33">
        <f t="shared" si="8"/>
        <v>583.33333333333337</v>
      </c>
      <c r="AF30" s="47"/>
      <c r="AG30" s="12">
        <f t="shared" si="58"/>
        <v>0</v>
      </c>
      <c r="AH30" s="11">
        <f t="shared" si="59"/>
        <v>0</v>
      </c>
      <c r="AI30" s="47">
        <v>900</v>
      </c>
      <c r="AJ30" s="33">
        <f t="shared" si="9"/>
        <v>75</v>
      </c>
      <c r="AK30" s="47"/>
      <c r="AL30" s="12">
        <f t="shared" si="60"/>
        <v>0</v>
      </c>
      <c r="AM30" s="11">
        <f t="shared" si="61"/>
        <v>0</v>
      </c>
      <c r="AN30" s="47"/>
      <c r="AO30" s="33">
        <f t="shared" si="10"/>
        <v>0</v>
      </c>
      <c r="AP30" s="47"/>
      <c r="AQ30" s="12" t="e">
        <f t="shared" si="62"/>
        <v>#DIV/0!</v>
      </c>
      <c r="AR30" s="11" t="e">
        <f t="shared" si="63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64"/>
        <v>0</v>
      </c>
      <c r="BR30" s="11">
        <f t="shared" si="65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34"/>
        <v>105483</v>
      </c>
      <c r="DH30" s="33">
        <f t="shared" si="35"/>
        <v>8790.25</v>
      </c>
      <c r="DI30" s="12">
        <f t="shared" si="36"/>
        <v>0</v>
      </c>
      <c r="DJ30" s="42">
        <v>0</v>
      </c>
      <c r="DK30" s="33">
        <f t="shared" si="37"/>
        <v>0</v>
      </c>
      <c r="DL30" s="47"/>
      <c r="DM30" s="47">
        <v>0</v>
      </c>
      <c r="DN30" s="33">
        <f t="shared" si="38"/>
        <v>0</v>
      </c>
      <c r="DO30" s="47"/>
      <c r="DP30" s="42">
        <v>0</v>
      </c>
      <c r="DQ30" s="33">
        <f t="shared" si="39"/>
        <v>0</v>
      </c>
      <c r="DR30" s="47">
        <v>0</v>
      </c>
      <c r="DS30" s="47">
        <v>0</v>
      </c>
      <c r="DT30" s="33">
        <f t="shared" si="40"/>
        <v>0</v>
      </c>
      <c r="DU30" s="47"/>
      <c r="DV30" s="42">
        <v>0</v>
      </c>
      <c r="DW30" s="33">
        <f t="shared" si="41"/>
        <v>0</v>
      </c>
      <c r="DX30" s="47">
        <v>0</v>
      </c>
      <c r="DY30" s="47">
        <v>9000</v>
      </c>
      <c r="DZ30" s="33">
        <f t="shared" si="42"/>
        <v>750</v>
      </c>
      <c r="EA30" s="47"/>
      <c r="EB30" s="47"/>
      <c r="EC30" s="12">
        <f t="shared" si="43"/>
        <v>9000</v>
      </c>
      <c r="ED30" s="33">
        <f t="shared" si="44"/>
        <v>750</v>
      </c>
      <c r="EE30" s="12"/>
      <c r="EF30" s="14">
        <f t="shared" si="66"/>
        <v>0</v>
      </c>
      <c r="EH30" s="14"/>
      <c r="EJ30" s="14"/>
      <c r="EK30" s="14"/>
      <c r="EM30" s="14"/>
    </row>
    <row r="31" spans="1:143" s="15" customFormat="1" ht="20.25" customHeight="1">
      <c r="A31" s="21">
        <v>22</v>
      </c>
      <c r="B31" s="72" t="s">
        <v>77</v>
      </c>
      <c r="C31" s="38">
        <v>0</v>
      </c>
      <c r="D31" s="38"/>
      <c r="E31" s="25">
        <f t="shared" si="0"/>
        <v>7980</v>
      </c>
      <c r="F31" s="33">
        <f t="shared" si="45"/>
        <v>665</v>
      </c>
      <c r="G31" s="12">
        <f t="shared" si="46"/>
        <v>0</v>
      </c>
      <c r="H31" s="12">
        <f t="shared" si="47"/>
        <v>0</v>
      </c>
      <c r="I31" s="12">
        <f t="shared" si="48"/>
        <v>0</v>
      </c>
      <c r="J31" s="12">
        <f t="shared" si="1"/>
        <v>4480</v>
      </c>
      <c r="K31" s="33">
        <f t="shared" si="2"/>
        <v>373.33333333333331</v>
      </c>
      <c r="L31" s="12">
        <f t="shared" si="49"/>
        <v>0</v>
      </c>
      <c r="M31" s="12">
        <f t="shared" si="50"/>
        <v>0</v>
      </c>
      <c r="N31" s="12">
        <f t="shared" si="51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52"/>
        <v>0</v>
      </c>
      <c r="S31" s="11">
        <f t="shared" si="53"/>
        <v>0</v>
      </c>
      <c r="T31" s="47">
        <v>695</v>
      </c>
      <c r="U31" s="33">
        <f t="shared" si="6"/>
        <v>57.916666666666664</v>
      </c>
      <c r="V31" s="47"/>
      <c r="W31" s="12">
        <f t="shared" si="54"/>
        <v>0</v>
      </c>
      <c r="X31" s="11">
        <f t="shared" si="55"/>
        <v>0</v>
      </c>
      <c r="Y31" s="47">
        <v>1685</v>
      </c>
      <c r="Z31" s="33">
        <f t="shared" si="7"/>
        <v>140.41666666666666</v>
      </c>
      <c r="AA31" s="47"/>
      <c r="AB31" s="12">
        <f t="shared" si="56"/>
        <v>0</v>
      </c>
      <c r="AC31" s="11">
        <f t="shared" si="57"/>
        <v>0</v>
      </c>
      <c r="AD31" s="47">
        <v>700</v>
      </c>
      <c r="AE31" s="33">
        <f t="shared" si="8"/>
        <v>58.333333333333336</v>
      </c>
      <c r="AF31" s="47"/>
      <c r="AG31" s="12">
        <f t="shared" si="58"/>
        <v>0</v>
      </c>
      <c r="AH31" s="11">
        <f t="shared" si="59"/>
        <v>0</v>
      </c>
      <c r="AI31" s="47">
        <v>350</v>
      </c>
      <c r="AJ31" s="33">
        <f t="shared" si="9"/>
        <v>29.166666666666668</v>
      </c>
      <c r="AK31" s="47"/>
      <c r="AL31" s="12">
        <f t="shared" si="60"/>
        <v>0</v>
      </c>
      <c r="AM31" s="11">
        <f t="shared" si="61"/>
        <v>0</v>
      </c>
      <c r="AN31" s="47"/>
      <c r="AO31" s="33">
        <f t="shared" si="10"/>
        <v>0</v>
      </c>
      <c r="AP31" s="47"/>
      <c r="AQ31" s="12" t="e">
        <f t="shared" si="62"/>
        <v>#DIV/0!</v>
      </c>
      <c r="AR31" s="11" t="e">
        <f t="shared" si="63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64"/>
        <v>0</v>
      </c>
      <c r="BR31" s="11">
        <f t="shared" si="65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34"/>
        <v>7980</v>
      </c>
      <c r="DH31" s="33">
        <f t="shared" si="35"/>
        <v>665</v>
      </c>
      <c r="DI31" s="12">
        <f t="shared" si="36"/>
        <v>0</v>
      </c>
      <c r="DJ31" s="42">
        <v>0</v>
      </c>
      <c r="DK31" s="33">
        <f t="shared" si="37"/>
        <v>0</v>
      </c>
      <c r="DL31" s="47"/>
      <c r="DM31" s="47">
        <v>0</v>
      </c>
      <c r="DN31" s="33">
        <f t="shared" si="38"/>
        <v>0</v>
      </c>
      <c r="DO31" s="47"/>
      <c r="DP31" s="42">
        <v>0</v>
      </c>
      <c r="DQ31" s="33">
        <f t="shared" si="39"/>
        <v>0</v>
      </c>
      <c r="DR31" s="47">
        <v>0</v>
      </c>
      <c r="DS31" s="47">
        <v>0</v>
      </c>
      <c r="DT31" s="33">
        <f t="shared" si="40"/>
        <v>0</v>
      </c>
      <c r="DU31" s="47"/>
      <c r="DV31" s="42">
        <v>0</v>
      </c>
      <c r="DW31" s="33">
        <f t="shared" si="41"/>
        <v>0</v>
      </c>
      <c r="DX31" s="47">
        <v>0</v>
      </c>
      <c r="DY31" s="47">
        <v>400</v>
      </c>
      <c r="DZ31" s="33">
        <f t="shared" si="42"/>
        <v>33.333333333333336</v>
      </c>
      <c r="EA31" s="47"/>
      <c r="EB31" s="47"/>
      <c r="EC31" s="12">
        <f t="shared" si="43"/>
        <v>400</v>
      </c>
      <c r="ED31" s="33">
        <f t="shared" si="44"/>
        <v>33.333333333333336</v>
      </c>
      <c r="EE31" s="12"/>
      <c r="EF31" s="14">
        <f t="shared" si="66"/>
        <v>0</v>
      </c>
      <c r="EH31" s="14"/>
      <c r="EJ31" s="14"/>
      <c r="EK31" s="14"/>
      <c r="EM31" s="14"/>
    </row>
    <row r="32" spans="1:143" s="15" customFormat="1" ht="20.25" customHeight="1">
      <c r="A32" s="21">
        <v>23</v>
      </c>
      <c r="B32" s="72" t="s">
        <v>78</v>
      </c>
      <c r="C32" s="38">
        <v>330.8</v>
      </c>
      <c r="D32" s="38"/>
      <c r="E32" s="25">
        <f t="shared" si="0"/>
        <v>4755</v>
      </c>
      <c r="F32" s="33">
        <f t="shared" si="45"/>
        <v>396.25</v>
      </c>
      <c r="G32" s="12">
        <f t="shared" si="46"/>
        <v>0</v>
      </c>
      <c r="H32" s="12">
        <f t="shared" si="47"/>
        <v>0</v>
      </c>
      <c r="I32" s="12">
        <f t="shared" si="48"/>
        <v>0</v>
      </c>
      <c r="J32" s="12">
        <f t="shared" si="1"/>
        <v>1200</v>
      </c>
      <c r="K32" s="33">
        <f t="shared" si="2"/>
        <v>100</v>
      </c>
      <c r="L32" s="12">
        <f t="shared" si="49"/>
        <v>0</v>
      </c>
      <c r="M32" s="12">
        <f t="shared" si="50"/>
        <v>0</v>
      </c>
      <c r="N32" s="12">
        <f t="shared" si="51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52"/>
        <v>0</v>
      </c>
      <c r="S32" s="11">
        <f t="shared" si="53"/>
        <v>0</v>
      </c>
      <c r="T32" s="47">
        <v>0</v>
      </c>
      <c r="U32" s="33">
        <f t="shared" si="6"/>
        <v>0</v>
      </c>
      <c r="V32" s="47"/>
      <c r="W32" s="12" t="e">
        <f t="shared" si="54"/>
        <v>#DIV/0!</v>
      </c>
      <c r="X32" s="11" t="e">
        <f t="shared" si="55"/>
        <v>#DIV/0!</v>
      </c>
      <c r="Y32" s="47">
        <v>630</v>
      </c>
      <c r="Z32" s="33">
        <f t="shared" si="7"/>
        <v>52.5</v>
      </c>
      <c r="AA32" s="47"/>
      <c r="AB32" s="12">
        <f t="shared" si="56"/>
        <v>0</v>
      </c>
      <c r="AC32" s="11">
        <f t="shared" si="57"/>
        <v>0</v>
      </c>
      <c r="AD32" s="47">
        <v>220</v>
      </c>
      <c r="AE32" s="33">
        <f t="shared" si="8"/>
        <v>18.333333333333332</v>
      </c>
      <c r="AF32" s="47"/>
      <c r="AG32" s="12">
        <f t="shared" si="58"/>
        <v>0</v>
      </c>
      <c r="AH32" s="11">
        <f t="shared" si="59"/>
        <v>0</v>
      </c>
      <c r="AI32" s="47">
        <v>0</v>
      </c>
      <c r="AJ32" s="33">
        <f t="shared" si="9"/>
        <v>0</v>
      </c>
      <c r="AK32" s="47"/>
      <c r="AL32" s="12" t="e">
        <f t="shared" si="60"/>
        <v>#DIV/0!</v>
      </c>
      <c r="AM32" s="11" t="e">
        <f t="shared" si="61"/>
        <v>#DIV/0!</v>
      </c>
      <c r="AN32" s="47"/>
      <c r="AO32" s="33">
        <f t="shared" si="10"/>
        <v>0</v>
      </c>
      <c r="AP32" s="47"/>
      <c r="AQ32" s="12" t="e">
        <f t="shared" si="62"/>
        <v>#DIV/0!</v>
      </c>
      <c r="AR32" s="11" t="e">
        <f t="shared" si="63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64"/>
        <v>0</v>
      </c>
      <c r="BR32" s="11">
        <f t="shared" si="65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34"/>
        <v>4755</v>
      </c>
      <c r="DH32" s="33">
        <f t="shared" si="35"/>
        <v>396.25</v>
      </c>
      <c r="DI32" s="12">
        <f t="shared" si="36"/>
        <v>0</v>
      </c>
      <c r="DJ32" s="42">
        <v>0</v>
      </c>
      <c r="DK32" s="33">
        <f t="shared" si="37"/>
        <v>0</v>
      </c>
      <c r="DL32" s="47"/>
      <c r="DM32" s="47">
        <v>0</v>
      </c>
      <c r="DN32" s="33">
        <f t="shared" si="38"/>
        <v>0</v>
      </c>
      <c r="DO32" s="47"/>
      <c r="DP32" s="42">
        <v>0</v>
      </c>
      <c r="DQ32" s="33">
        <f t="shared" si="39"/>
        <v>0</v>
      </c>
      <c r="DR32" s="47">
        <v>0</v>
      </c>
      <c r="DS32" s="47">
        <v>0</v>
      </c>
      <c r="DT32" s="33">
        <f t="shared" si="40"/>
        <v>0</v>
      </c>
      <c r="DU32" s="47"/>
      <c r="DV32" s="42">
        <v>0</v>
      </c>
      <c r="DW32" s="33">
        <f t="shared" si="41"/>
        <v>0</v>
      </c>
      <c r="DX32" s="47">
        <v>0</v>
      </c>
      <c r="DY32" s="47">
        <v>267.8</v>
      </c>
      <c r="DZ32" s="33">
        <f t="shared" si="42"/>
        <v>22.316666666666666</v>
      </c>
      <c r="EA32" s="47"/>
      <c r="EB32" s="47"/>
      <c r="EC32" s="12">
        <f t="shared" si="43"/>
        <v>267.8</v>
      </c>
      <c r="ED32" s="33">
        <f t="shared" si="44"/>
        <v>22.316666666666666</v>
      </c>
      <c r="EE32" s="12"/>
      <c r="EF32" s="14">
        <f t="shared" si="66"/>
        <v>0</v>
      </c>
      <c r="EH32" s="14"/>
      <c r="EJ32" s="14"/>
      <c r="EK32" s="14"/>
      <c r="EM32" s="14"/>
    </row>
    <row r="33" spans="1:143" s="15" customFormat="1" ht="20.25" customHeight="1">
      <c r="A33" s="21">
        <v>24</v>
      </c>
      <c r="B33" s="72" t="s">
        <v>79</v>
      </c>
      <c r="C33" s="38">
        <v>3236</v>
      </c>
      <c r="D33" s="38"/>
      <c r="E33" s="25">
        <f t="shared" si="0"/>
        <v>5875</v>
      </c>
      <c r="F33" s="33">
        <f t="shared" si="45"/>
        <v>489.58333333333331</v>
      </c>
      <c r="G33" s="12">
        <f t="shared" si="46"/>
        <v>0</v>
      </c>
      <c r="H33" s="12">
        <f t="shared" si="47"/>
        <v>0</v>
      </c>
      <c r="I33" s="12">
        <f t="shared" si="48"/>
        <v>0</v>
      </c>
      <c r="J33" s="12">
        <f t="shared" si="1"/>
        <v>2375</v>
      </c>
      <c r="K33" s="33">
        <f t="shared" si="2"/>
        <v>197.91666666666666</v>
      </c>
      <c r="L33" s="12">
        <f t="shared" si="49"/>
        <v>0</v>
      </c>
      <c r="M33" s="12">
        <f t="shared" si="50"/>
        <v>0</v>
      </c>
      <c r="N33" s="12">
        <f t="shared" si="51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52"/>
        <v>0</v>
      </c>
      <c r="S33" s="11">
        <f t="shared" si="53"/>
        <v>0</v>
      </c>
      <c r="T33" s="47">
        <v>25</v>
      </c>
      <c r="U33" s="33">
        <f t="shared" si="6"/>
        <v>2.0833333333333335</v>
      </c>
      <c r="V33" s="47"/>
      <c r="W33" s="12">
        <f t="shared" si="54"/>
        <v>0</v>
      </c>
      <c r="X33" s="11">
        <f t="shared" si="55"/>
        <v>0</v>
      </c>
      <c r="Y33" s="47">
        <v>800</v>
      </c>
      <c r="Z33" s="33">
        <f t="shared" si="7"/>
        <v>66.666666666666671</v>
      </c>
      <c r="AA33" s="47"/>
      <c r="AB33" s="12">
        <f t="shared" si="56"/>
        <v>0</v>
      </c>
      <c r="AC33" s="11">
        <f t="shared" si="57"/>
        <v>0</v>
      </c>
      <c r="AD33" s="47">
        <v>600</v>
      </c>
      <c r="AE33" s="33">
        <f t="shared" si="8"/>
        <v>50</v>
      </c>
      <c r="AF33" s="47"/>
      <c r="AG33" s="12">
        <f t="shared" si="58"/>
        <v>0</v>
      </c>
      <c r="AH33" s="11">
        <f t="shared" si="59"/>
        <v>0</v>
      </c>
      <c r="AI33" s="47">
        <v>0</v>
      </c>
      <c r="AJ33" s="33">
        <f t="shared" si="9"/>
        <v>0</v>
      </c>
      <c r="AK33" s="47"/>
      <c r="AL33" s="12" t="e">
        <f t="shared" si="60"/>
        <v>#DIV/0!</v>
      </c>
      <c r="AM33" s="11" t="e">
        <f t="shared" si="61"/>
        <v>#DIV/0!</v>
      </c>
      <c r="AN33" s="47"/>
      <c r="AO33" s="33">
        <f t="shared" si="10"/>
        <v>0</v>
      </c>
      <c r="AP33" s="47"/>
      <c r="AQ33" s="12" t="e">
        <f t="shared" si="62"/>
        <v>#DIV/0!</v>
      </c>
      <c r="AR33" s="11" t="e">
        <f t="shared" si="63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64"/>
        <v>0</v>
      </c>
      <c r="BR33" s="11">
        <f t="shared" si="65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34"/>
        <v>5875</v>
      </c>
      <c r="DH33" s="33">
        <f t="shared" si="35"/>
        <v>489.58333333333331</v>
      </c>
      <c r="DI33" s="12">
        <f t="shared" si="36"/>
        <v>0</v>
      </c>
      <c r="DJ33" s="42">
        <v>0</v>
      </c>
      <c r="DK33" s="33">
        <f t="shared" si="37"/>
        <v>0</v>
      </c>
      <c r="DL33" s="47"/>
      <c r="DM33" s="47">
        <v>0</v>
      </c>
      <c r="DN33" s="33">
        <f t="shared" si="38"/>
        <v>0</v>
      </c>
      <c r="DO33" s="47"/>
      <c r="DP33" s="42">
        <v>0</v>
      </c>
      <c r="DQ33" s="33">
        <f t="shared" si="39"/>
        <v>0</v>
      </c>
      <c r="DR33" s="47">
        <v>0</v>
      </c>
      <c r="DS33" s="47">
        <v>0</v>
      </c>
      <c r="DT33" s="33">
        <f t="shared" si="40"/>
        <v>0</v>
      </c>
      <c r="DU33" s="47"/>
      <c r="DV33" s="42">
        <v>0</v>
      </c>
      <c r="DW33" s="33">
        <f t="shared" si="41"/>
        <v>0</v>
      </c>
      <c r="DX33" s="47">
        <v>0</v>
      </c>
      <c r="DY33" s="47">
        <v>300</v>
      </c>
      <c r="DZ33" s="33">
        <f t="shared" si="42"/>
        <v>25</v>
      </c>
      <c r="EA33" s="47"/>
      <c r="EB33" s="47"/>
      <c r="EC33" s="12">
        <f t="shared" si="43"/>
        <v>300</v>
      </c>
      <c r="ED33" s="33">
        <f t="shared" si="44"/>
        <v>25</v>
      </c>
      <c r="EE33" s="12"/>
      <c r="EF33" s="14">
        <f t="shared" si="66"/>
        <v>0</v>
      </c>
      <c r="EH33" s="14"/>
      <c r="EJ33" s="14"/>
      <c r="EK33" s="14"/>
      <c r="EM33" s="14"/>
    </row>
    <row r="34" spans="1:143" s="15" customFormat="1" ht="20.25" customHeight="1">
      <c r="A34" s="21">
        <v>25</v>
      </c>
      <c r="B34" s="72" t="s">
        <v>80</v>
      </c>
      <c r="C34" s="38">
        <v>6367.2</v>
      </c>
      <c r="D34" s="38"/>
      <c r="E34" s="25">
        <f t="shared" si="0"/>
        <v>37761.599999999999</v>
      </c>
      <c r="F34" s="33">
        <f t="shared" si="45"/>
        <v>3146.7999999999997</v>
      </c>
      <c r="G34" s="12">
        <f t="shared" si="46"/>
        <v>0</v>
      </c>
      <c r="H34" s="12">
        <f t="shared" si="47"/>
        <v>0</v>
      </c>
      <c r="I34" s="12">
        <f t="shared" si="48"/>
        <v>0</v>
      </c>
      <c r="J34" s="12">
        <f t="shared" si="1"/>
        <v>11220.9</v>
      </c>
      <c r="K34" s="33">
        <f t="shared" si="2"/>
        <v>935.07499999999993</v>
      </c>
      <c r="L34" s="12">
        <f t="shared" si="49"/>
        <v>0</v>
      </c>
      <c r="M34" s="12">
        <f t="shared" si="50"/>
        <v>0</v>
      </c>
      <c r="N34" s="12">
        <f t="shared" si="51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52"/>
        <v>0</v>
      </c>
      <c r="S34" s="11">
        <f t="shared" si="53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54"/>
        <v>0</v>
      </c>
      <c r="X34" s="11">
        <f t="shared" si="55"/>
        <v>0</v>
      </c>
      <c r="Y34" s="47">
        <v>3757.6</v>
      </c>
      <c r="Z34" s="33">
        <f t="shared" si="7"/>
        <v>313.13333333333333</v>
      </c>
      <c r="AA34" s="47"/>
      <c r="AB34" s="12">
        <f t="shared" si="56"/>
        <v>0</v>
      </c>
      <c r="AC34" s="11">
        <f t="shared" si="57"/>
        <v>0</v>
      </c>
      <c r="AD34" s="47">
        <v>3500</v>
      </c>
      <c r="AE34" s="33">
        <f t="shared" si="8"/>
        <v>291.66666666666669</v>
      </c>
      <c r="AF34" s="47"/>
      <c r="AG34" s="12">
        <f t="shared" si="58"/>
        <v>0</v>
      </c>
      <c r="AH34" s="11">
        <f t="shared" si="59"/>
        <v>0</v>
      </c>
      <c r="AI34" s="47">
        <v>100</v>
      </c>
      <c r="AJ34" s="33">
        <f t="shared" si="9"/>
        <v>8.3333333333333339</v>
      </c>
      <c r="AK34" s="47"/>
      <c r="AL34" s="12">
        <f t="shared" si="60"/>
        <v>0</v>
      </c>
      <c r="AM34" s="11">
        <f t="shared" si="61"/>
        <v>0</v>
      </c>
      <c r="AN34" s="47"/>
      <c r="AO34" s="33">
        <f t="shared" si="10"/>
        <v>0</v>
      </c>
      <c r="AP34" s="47"/>
      <c r="AQ34" s="12" t="e">
        <f t="shared" si="62"/>
        <v>#DIV/0!</v>
      </c>
      <c r="AR34" s="11" t="e">
        <f t="shared" si="63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64"/>
        <v>0</v>
      </c>
      <c r="BR34" s="11">
        <f t="shared" si="65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34"/>
        <v>37761.599999999999</v>
      </c>
      <c r="DH34" s="33">
        <f t="shared" si="35"/>
        <v>3146.7999999999997</v>
      </c>
      <c r="DI34" s="12">
        <f t="shared" si="36"/>
        <v>0</v>
      </c>
      <c r="DJ34" s="42">
        <v>0</v>
      </c>
      <c r="DK34" s="33">
        <f t="shared" si="37"/>
        <v>0</v>
      </c>
      <c r="DL34" s="47">
        <v>0</v>
      </c>
      <c r="DM34" s="47">
        <v>0</v>
      </c>
      <c r="DN34" s="33">
        <f t="shared" si="38"/>
        <v>0</v>
      </c>
      <c r="DO34" s="47"/>
      <c r="DP34" s="42">
        <v>0</v>
      </c>
      <c r="DQ34" s="33">
        <f t="shared" si="39"/>
        <v>0</v>
      </c>
      <c r="DR34" s="47">
        <v>0</v>
      </c>
      <c r="DS34" s="47">
        <v>0</v>
      </c>
      <c r="DT34" s="33">
        <f t="shared" si="40"/>
        <v>0</v>
      </c>
      <c r="DU34" s="47"/>
      <c r="DV34" s="42">
        <v>0</v>
      </c>
      <c r="DW34" s="33">
        <f t="shared" si="41"/>
        <v>0</v>
      </c>
      <c r="DX34" s="47">
        <v>0</v>
      </c>
      <c r="DY34" s="47">
        <v>4097.6000000000004</v>
      </c>
      <c r="DZ34" s="33">
        <f t="shared" si="42"/>
        <v>341.4666666666667</v>
      </c>
      <c r="EA34" s="47"/>
      <c r="EB34" s="47"/>
      <c r="EC34" s="12">
        <f t="shared" si="43"/>
        <v>4097.6000000000004</v>
      </c>
      <c r="ED34" s="33">
        <f t="shared" si="44"/>
        <v>341.4666666666667</v>
      </c>
      <c r="EE34" s="12"/>
      <c r="EF34" s="14">
        <f t="shared" si="66"/>
        <v>0</v>
      </c>
      <c r="EH34" s="14"/>
      <c r="EJ34" s="14"/>
      <c r="EK34" s="14"/>
      <c r="EM34" s="14"/>
    </row>
    <row r="35" spans="1:143" s="15" customFormat="1" ht="20.25" customHeight="1">
      <c r="A35" s="21">
        <v>26</v>
      </c>
      <c r="B35" s="86" t="s">
        <v>81</v>
      </c>
      <c r="C35" s="38">
        <v>10100</v>
      </c>
      <c r="D35" s="38"/>
      <c r="E35" s="25">
        <f t="shared" si="0"/>
        <v>87647.8</v>
      </c>
      <c r="F35" s="33">
        <f t="shared" si="45"/>
        <v>7303.9833333333336</v>
      </c>
      <c r="G35" s="12">
        <f t="shared" si="46"/>
        <v>0</v>
      </c>
      <c r="H35" s="12">
        <f t="shared" si="47"/>
        <v>0</v>
      </c>
      <c r="I35" s="12">
        <f t="shared" si="48"/>
        <v>0</v>
      </c>
      <c r="J35" s="12">
        <f t="shared" si="1"/>
        <v>24744.699999999997</v>
      </c>
      <c r="K35" s="33">
        <f t="shared" si="2"/>
        <v>2062.0583333333329</v>
      </c>
      <c r="L35" s="12">
        <f t="shared" si="49"/>
        <v>0</v>
      </c>
      <c r="M35" s="12">
        <f t="shared" si="50"/>
        <v>0</v>
      </c>
      <c r="N35" s="12">
        <f t="shared" si="51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52"/>
        <v>0</v>
      </c>
      <c r="S35" s="11">
        <f t="shared" si="53"/>
        <v>0</v>
      </c>
      <c r="T35" s="47">
        <v>1450.9</v>
      </c>
      <c r="U35" s="33">
        <f t="shared" si="6"/>
        <v>120.90833333333335</v>
      </c>
      <c r="V35" s="47"/>
      <c r="W35" s="12">
        <f t="shared" si="54"/>
        <v>0</v>
      </c>
      <c r="X35" s="11">
        <f t="shared" si="55"/>
        <v>0</v>
      </c>
      <c r="Y35" s="47">
        <v>5109.2</v>
      </c>
      <c r="Z35" s="33">
        <f t="shared" si="7"/>
        <v>425.76666666666665</v>
      </c>
      <c r="AA35" s="47"/>
      <c r="AB35" s="12">
        <f t="shared" si="56"/>
        <v>0</v>
      </c>
      <c r="AC35" s="11">
        <f t="shared" si="57"/>
        <v>0</v>
      </c>
      <c r="AD35" s="47">
        <v>11714.6</v>
      </c>
      <c r="AE35" s="33">
        <f t="shared" si="8"/>
        <v>976.2166666666667</v>
      </c>
      <c r="AF35" s="47"/>
      <c r="AG35" s="12">
        <f t="shared" si="58"/>
        <v>0</v>
      </c>
      <c r="AH35" s="11">
        <f t="shared" si="59"/>
        <v>0</v>
      </c>
      <c r="AI35" s="47">
        <v>800</v>
      </c>
      <c r="AJ35" s="33">
        <f t="shared" si="9"/>
        <v>66.666666666666671</v>
      </c>
      <c r="AK35" s="47"/>
      <c r="AL35" s="12">
        <f t="shared" si="60"/>
        <v>0</v>
      </c>
      <c r="AM35" s="11">
        <f t="shared" si="61"/>
        <v>0</v>
      </c>
      <c r="AN35" s="47"/>
      <c r="AO35" s="33">
        <f t="shared" si="10"/>
        <v>0</v>
      </c>
      <c r="AP35" s="47"/>
      <c r="AQ35" s="12" t="e">
        <f t="shared" si="62"/>
        <v>#DIV/0!</v>
      </c>
      <c r="AR35" s="11" t="e">
        <f t="shared" si="63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64"/>
        <v>0</v>
      </c>
      <c r="BR35" s="11">
        <f t="shared" si="65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34"/>
        <v>87647.8</v>
      </c>
      <c r="DH35" s="33">
        <f t="shared" si="35"/>
        <v>7303.9833333333336</v>
      </c>
      <c r="DI35" s="12">
        <f t="shared" si="36"/>
        <v>0</v>
      </c>
      <c r="DJ35" s="42">
        <v>0</v>
      </c>
      <c r="DK35" s="33">
        <f t="shared" si="37"/>
        <v>0</v>
      </c>
      <c r="DL35" s="47">
        <v>0</v>
      </c>
      <c r="DM35" s="47">
        <v>0</v>
      </c>
      <c r="DN35" s="33">
        <f t="shared" si="38"/>
        <v>0</v>
      </c>
      <c r="DO35" s="47"/>
      <c r="DP35" s="42">
        <v>0</v>
      </c>
      <c r="DQ35" s="33">
        <f t="shared" si="39"/>
        <v>0</v>
      </c>
      <c r="DR35" s="47">
        <v>0</v>
      </c>
      <c r="DS35" s="47">
        <v>0</v>
      </c>
      <c r="DT35" s="33">
        <f t="shared" si="40"/>
        <v>0</v>
      </c>
      <c r="DU35" s="47"/>
      <c r="DV35" s="42">
        <v>0</v>
      </c>
      <c r="DW35" s="33">
        <f t="shared" si="41"/>
        <v>0</v>
      </c>
      <c r="DX35" s="47">
        <v>0</v>
      </c>
      <c r="DY35" s="47">
        <v>7082.1</v>
      </c>
      <c r="DZ35" s="33">
        <f t="shared" si="42"/>
        <v>590.17500000000007</v>
      </c>
      <c r="EA35" s="47"/>
      <c r="EB35" s="47"/>
      <c r="EC35" s="12">
        <f t="shared" si="43"/>
        <v>7082.1</v>
      </c>
      <c r="ED35" s="33">
        <f t="shared" si="44"/>
        <v>590.17500000000007</v>
      </c>
      <c r="EE35" s="12"/>
      <c r="EF35" s="14">
        <f t="shared" si="66"/>
        <v>0</v>
      </c>
      <c r="EH35" s="14"/>
      <c r="EJ35" s="14"/>
      <c r="EK35" s="14"/>
      <c r="EM35" s="14"/>
    </row>
    <row r="36" spans="1:143" s="15" customFormat="1" ht="20.25" customHeight="1">
      <c r="A36" s="21">
        <v>27</v>
      </c>
      <c r="B36" s="72" t="s">
        <v>82</v>
      </c>
      <c r="C36" s="38">
        <v>50365.1</v>
      </c>
      <c r="D36" s="38"/>
      <c r="E36" s="25">
        <f t="shared" si="0"/>
        <v>61573.599999999999</v>
      </c>
      <c r="F36" s="33">
        <f t="shared" si="45"/>
        <v>5131.1333333333332</v>
      </c>
      <c r="G36" s="12">
        <f t="shared" si="46"/>
        <v>0</v>
      </c>
      <c r="H36" s="12">
        <f t="shared" si="47"/>
        <v>0</v>
      </c>
      <c r="I36" s="12">
        <f t="shared" si="48"/>
        <v>0</v>
      </c>
      <c r="J36" s="12">
        <f t="shared" si="1"/>
        <v>23300</v>
      </c>
      <c r="K36" s="33">
        <f t="shared" si="2"/>
        <v>1941.6666666666667</v>
      </c>
      <c r="L36" s="12">
        <f t="shared" si="49"/>
        <v>0</v>
      </c>
      <c r="M36" s="12">
        <f t="shared" si="50"/>
        <v>0</v>
      </c>
      <c r="N36" s="12">
        <f t="shared" si="51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52"/>
        <v>0</v>
      </c>
      <c r="S36" s="11">
        <f t="shared" si="53"/>
        <v>0</v>
      </c>
      <c r="T36" s="47">
        <v>4000</v>
      </c>
      <c r="U36" s="33">
        <f t="shared" si="6"/>
        <v>333.33333333333331</v>
      </c>
      <c r="V36" s="47"/>
      <c r="W36" s="12">
        <f t="shared" si="54"/>
        <v>0</v>
      </c>
      <c r="X36" s="11">
        <f t="shared" si="55"/>
        <v>0</v>
      </c>
      <c r="Y36" s="47">
        <v>3100</v>
      </c>
      <c r="Z36" s="33">
        <f t="shared" si="7"/>
        <v>258.33333333333331</v>
      </c>
      <c r="AA36" s="47"/>
      <c r="AB36" s="12">
        <f t="shared" si="56"/>
        <v>0</v>
      </c>
      <c r="AC36" s="11">
        <f t="shared" si="57"/>
        <v>0</v>
      </c>
      <c r="AD36" s="47">
        <v>8500</v>
      </c>
      <c r="AE36" s="33">
        <f t="shared" si="8"/>
        <v>708.33333333333337</v>
      </c>
      <c r="AF36" s="47"/>
      <c r="AG36" s="12">
        <f t="shared" si="58"/>
        <v>0</v>
      </c>
      <c r="AH36" s="11">
        <f t="shared" si="59"/>
        <v>0</v>
      </c>
      <c r="AI36" s="47">
        <v>530</v>
      </c>
      <c r="AJ36" s="33">
        <f t="shared" si="9"/>
        <v>44.166666666666664</v>
      </c>
      <c r="AK36" s="47"/>
      <c r="AL36" s="12">
        <f t="shared" si="60"/>
        <v>0</v>
      </c>
      <c r="AM36" s="11">
        <f t="shared" si="61"/>
        <v>0</v>
      </c>
      <c r="AN36" s="47"/>
      <c r="AO36" s="33">
        <f t="shared" si="10"/>
        <v>0</v>
      </c>
      <c r="AP36" s="47"/>
      <c r="AQ36" s="12" t="e">
        <f t="shared" si="62"/>
        <v>#DIV/0!</v>
      </c>
      <c r="AR36" s="11" t="e">
        <f t="shared" si="63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64"/>
        <v>0</v>
      </c>
      <c r="BR36" s="11">
        <f t="shared" si="65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34"/>
        <v>61573.599999999999</v>
      </c>
      <c r="DH36" s="33">
        <f t="shared" si="35"/>
        <v>5131.1333333333332</v>
      </c>
      <c r="DI36" s="12">
        <f t="shared" si="36"/>
        <v>0</v>
      </c>
      <c r="DJ36" s="42">
        <v>0</v>
      </c>
      <c r="DK36" s="33">
        <f t="shared" si="37"/>
        <v>0</v>
      </c>
      <c r="DL36" s="47">
        <v>0</v>
      </c>
      <c r="DM36" s="47">
        <v>0</v>
      </c>
      <c r="DN36" s="33">
        <f t="shared" si="38"/>
        <v>0</v>
      </c>
      <c r="DO36" s="47"/>
      <c r="DP36" s="42">
        <v>0</v>
      </c>
      <c r="DQ36" s="33">
        <f t="shared" si="39"/>
        <v>0</v>
      </c>
      <c r="DR36" s="47">
        <v>0</v>
      </c>
      <c r="DS36" s="47">
        <v>0</v>
      </c>
      <c r="DT36" s="33">
        <f t="shared" si="40"/>
        <v>0</v>
      </c>
      <c r="DU36" s="47"/>
      <c r="DV36" s="42">
        <v>0</v>
      </c>
      <c r="DW36" s="33">
        <f t="shared" si="41"/>
        <v>0</v>
      </c>
      <c r="DX36" s="47">
        <v>0</v>
      </c>
      <c r="DY36" s="47">
        <v>3100</v>
      </c>
      <c r="DZ36" s="33">
        <f t="shared" si="42"/>
        <v>258.33333333333331</v>
      </c>
      <c r="EA36" s="47"/>
      <c r="EB36" s="47"/>
      <c r="EC36" s="12">
        <f t="shared" si="43"/>
        <v>3100</v>
      </c>
      <c r="ED36" s="33">
        <f t="shared" si="44"/>
        <v>258.33333333333331</v>
      </c>
      <c r="EE36" s="12"/>
      <c r="EF36" s="14">
        <f t="shared" si="66"/>
        <v>0</v>
      </c>
      <c r="EH36" s="14"/>
      <c r="EJ36" s="14"/>
      <c r="EK36" s="14"/>
      <c r="EM36" s="14"/>
    </row>
    <row r="37" spans="1:143" s="15" customFormat="1" ht="20.25" customHeight="1">
      <c r="A37" s="21">
        <v>28</v>
      </c>
      <c r="B37" s="72" t="s">
        <v>83</v>
      </c>
      <c r="C37" s="38">
        <v>0</v>
      </c>
      <c r="D37" s="38"/>
      <c r="E37" s="25">
        <f t="shared" si="0"/>
        <v>175338.7</v>
      </c>
      <c r="F37" s="33">
        <f t="shared" si="45"/>
        <v>14611.558333333334</v>
      </c>
      <c r="G37" s="12">
        <f t="shared" si="46"/>
        <v>0</v>
      </c>
      <c r="H37" s="12">
        <f t="shared" si="47"/>
        <v>0</v>
      </c>
      <c r="I37" s="12">
        <f t="shared" si="48"/>
        <v>0</v>
      </c>
      <c r="J37" s="12">
        <f t="shared" si="1"/>
        <v>68906.599999999991</v>
      </c>
      <c r="K37" s="33">
        <f t="shared" si="2"/>
        <v>5742.2166666666662</v>
      </c>
      <c r="L37" s="12">
        <f t="shared" si="49"/>
        <v>0</v>
      </c>
      <c r="M37" s="12">
        <f t="shared" si="50"/>
        <v>0</v>
      </c>
      <c r="N37" s="12">
        <f t="shared" si="51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52"/>
        <v>0</v>
      </c>
      <c r="S37" s="11">
        <f t="shared" si="53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54"/>
        <v>0</v>
      </c>
      <c r="X37" s="11">
        <f t="shared" si="55"/>
        <v>0</v>
      </c>
      <c r="Y37" s="47">
        <v>9630.9</v>
      </c>
      <c r="Z37" s="33">
        <f t="shared" si="7"/>
        <v>802.57499999999993</v>
      </c>
      <c r="AA37" s="47"/>
      <c r="AB37" s="12">
        <f t="shared" si="56"/>
        <v>0</v>
      </c>
      <c r="AC37" s="11">
        <f t="shared" si="57"/>
        <v>0</v>
      </c>
      <c r="AD37" s="47">
        <v>26090.3</v>
      </c>
      <c r="AE37" s="33">
        <f t="shared" si="8"/>
        <v>2174.1916666666666</v>
      </c>
      <c r="AF37" s="47"/>
      <c r="AG37" s="12">
        <f t="shared" si="58"/>
        <v>0</v>
      </c>
      <c r="AH37" s="11">
        <f t="shared" si="59"/>
        <v>0</v>
      </c>
      <c r="AI37" s="47">
        <v>745</v>
      </c>
      <c r="AJ37" s="33">
        <f t="shared" si="9"/>
        <v>62.083333333333336</v>
      </c>
      <c r="AK37" s="47"/>
      <c r="AL37" s="12">
        <f t="shared" si="60"/>
        <v>0</v>
      </c>
      <c r="AM37" s="11">
        <f t="shared" si="61"/>
        <v>0</v>
      </c>
      <c r="AN37" s="47"/>
      <c r="AO37" s="33">
        <f t="shared" si="10"/>
        <v>0</v>
      </c>
      <c r="AP37" s="47"/>
      <c r="AQ37" s="12" t="e">
        <f t="shared" si="62"/>
        <v>#DIV/0!</v>
      </c>
      <c r="AR37" s="11" t="e">
        <f t="shared" si="63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64"/>
        <v>0</v>
      </c>
      <c r="BR37" s="11">
        <f t="shared" si="65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34"/>
        <v>175338.7</v>
      </c>
      <c r="DH37" s="33">
        <f t="shared" si="35"/>
        <v>14611.558333333334</v>
      </c>
      <c r="DI37" s="12">
        <f t="shared" si="36"/>
        <v>0</v>
      </c>
      <c r="DJ37" s="42">
        <v>0</v>
      </c>
      <c r="DK37" s="33">
        <f t="shared" si="37"/>
        <v>0</v>
      </c>
      <c r="DL37" s="47">
        <v>0</v>
      </c>
      <c r="DM37" s="47">
        <v>0</v>
      </c>
      <c r="DN37" s="33">
        <f t="shared" si="38"/>
        <v>0</v>
      </c>
      <c r="DO37" s="47"/>
      <c r="DP37" s="42">
        <v>0</v>
      </c>
      <c r="DQ37" s="33">
        <f t="shared" si="39"/>
        <v>0</v>
      </c>
      <c r="DR37" s="47">
        <v>0</v>
      </c>
      <c r="DS37" s="47">
        <v>0</v>
      </c>
      <c r="DT37" s="33">
        <f t="shared" si="40"/>
        <v>0</v>
      </c>
      <c r="DU37" s="47"/>
      <c r="DV37" s="42">
        <v>0</v>
      </c>
      <c r="DW37" s="33">
        <f t="shared" si="41"/>
        <v>0</v>
      </c>
      <c r="DX37" s="47">
        <v>0</v>
      </c>
      <c r="DY37" s="47">
        <v>9000</v>
      </c>
      <c r="DZ37" s="33">
        <f t="shared" si="42"/>
        <v>750</v>
      </c>
      <c r="EA37" s="47"/>
      <c r="EB37" s="47"/>
      <c r="EC37" s="12">
        <f t="shared" si="43"/>
        <v>9000</v>
      </c>
      <c r="ED37" s="33">
        <f t="shared" si="44"/>
        <v>750</v>
      </c>
      <c r="EE37" s="12"/>
      <c r="EF37" s="14">
        <f t="shared" si="66"/>
        <v>0</v>
      </c>
      <c r="EH37" s="14"/>
      <c r="EJ37" s="14"/>
      <c r="EK37" s="14"/>
      <c r="EM37" s="14"/>
    </row>
    <row r="38" spans="1:143" s="15" customFormat="1" ht="20.25" customHeight="1">
      <c r="A38" s="21">
        <v>29</v>
      </c>
      <c r="B38" s="72" t="s">
        <v>84</v>
      </c>
      <c r="C38" s="38">
        <v>503.1</v>
      </c>
      <c r="D38" s="38"/>
      <c r="E38" s="25">
        <f t="shared" si="0"/>
        <v>16288.400000000001</v>
      </c>
      <c r="F38" s="33">
        <f t="shared" si="45"/>
        <v>1357.3666666666668</v>
      </c>
      <c r="G38" s="12">
        <f t="shared" si="46"/>
        <v>0</v>
      </c>
      <c r="H38" s="12">
        <f t="shared" si="47"/>
        <v>0</v>
      </c>
      <c r="I38" s="12">
        <f t="shared" si="48"/>
        <v>0</v>
      </c>
      <c r="J38" s="12">
        <f t="shared" si="1"/>
        <v>9554.2999999999993</v>
      </c>
      <c r="K38" s="33">
        <f t="shared" si="2"/>
        <v>796.19166666666661</v>
      </c>
      <c r="L38" s="12">
        <f t="shared" si="49"/>
        <v>0</v>
      </c>
      <c r="M38" s="12">
        <f t="shared" si="50"/>
        <v>0</v>
      </c>
      <c r="N38" s="12">
        <f t="shared" si="51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52"/>
        <v>0</v>
      </c>
      <c r="S38" s="11">
        <f t="shared" si="53"/>
        <v>0</v>
      </c>
      <c r="T38" s="47">
        <v>1485</v>
      </c>
      <c r="U38" s="33">
        <f t="shared" si="6"/>
        <v>123.75</v>
      </c>
      <c r="V38" s="47"/>
      <c r="W38" s="12">
        <f t="shared" si="54"/>
        <v>0</v>
      </c>
      <c r="X38" s="11">
        <f t="shared" si="55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6"/>
        <v>0</v>
      </c>
      <c r="AC38" s="11">
        <f t="shared" si="57"/>
        <v>0</v>
      </c>
      <c r="AD38" s="47">
        <v>3000</v>
      </c>
      <c r="AE38" s="33">
        <f t="shared" si="8"/>
        <v>250</v>
      </c>
      <c r="AF38" s="47"/>
      <c r="AG38" s="12">
        <f t="shared" si="58"/>
        <v>0</v>
      </c>
      <c r="AH38" s="11">
        <f t="shared" si="59"/>
        <v>0</v>
      </c>
      <c r="AI38" s="47">
        <v>44</v>
      </c>
      <c r="AJ38" s="33">
        <f t="shared" si="9"/>
        <v>3.6666666666666665</v>
      </c>
      <c r="AK38" s="47"/>
      <c r="AL38" s="12">
        <f t="shared" si="60"/>
        <v>0</v>
      </c>
      <c r="AM38" s="11">
        <f t="shared" si="61"/>
        <v>0</v>
      </c>
      <c r="AN38" s="47"/>
      <c r="AO38" s="33">
        <f t="shared" si="10"/>
        <v>0</v>
      </c>
      <c r="AP38" s="47"/>
      <c r="AQ38" s="12" t="e">
        <f t="shared" si="62"/>
        <v>#DIV/0!</v>
      </c>
      <c r="AR38" s="11" t="e">
        <f t="shared" si="63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64"/>
        <v>0</v>
      </c>
      <c r="BR38" s="11">
        <f t="shared" si="65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34"/>
        <v>16288.400000000001</v>
      </c>
      <c r="DH38" s="33">
        <f t="shared" si="35"/>
        <v>1357.3666666666668</v>
      </c>
      <c r="DI38" s="12">
        <f t="shared" si="36"/>
        <v>0</v>
      </c>
      <c r="DJ38" s="42">
        <v>0</v>
      </c>
      <c r="DK38" s="33">
        <f t="shared" si="37"/>
        <v>0</v>
      </c>
      <c r="DL38" s="47">
        <v>0</v>
      </c>
      <c r="DM38" s="47">
        <v>0</v>
      </c>
      <c r="DN38" s="33">
        <f t="shared" si="38"/>
        <v>0</v>
      </c>
      <c r="DO38" s="47"/>
      <c r="DP38" s="42">
        <v>0</v>
      </c>
      <c r="DQ38" s="33">
        <f t="shared" si="39"/>
        <v>0</v>
      </c>
      <c r="DR38" s="47">
        <v>0</v>
      </c>
      <c r="DS38" s="47">
        <v>0</v>
      </c>
      <c r="DT38" s="33">
        <f t="shared" si="40"/>
        <v>0</v>
      </c>
      <c r="DU38" s="47"/>
      <c r="DV38" s="42">
        <v>0</v>
      </c>
      <c r="DW38" s="33">
        <f t="shared" si="41"/>
        <v>0</v>
      </c>
      <c r="DX38" s="47">
        <v>0</v>
      </c>
      <c r="DY38" s="47">
        <v>1000</v>
      </c>
      <c r="DZ38" s="33">
        <f t="shared" si="42"/>
        <v>83.333333333333329</v>
      </c>
      <c r="EA38" s="47"/>
      <c r="EB38" s="47"/>
      <c r="EC38" s="12">
        <f t="shared" si="43"/>
        <v>1000</v>
      </c>
      <c r="ED38" s="33">
        <f t="shared" si="44"/>
        <v>83.333333333333329</v>
      </c>
      <c r="EE38" s="12"/>
      <c r="EF38" s="14">
        <f t="shared" si="66"/>
        <v>0</v>
      </c>
      <c r="EH38" s="14"/>
      <c r="EJ38" s="14"/>
      <c r="EK38" s="14"/>
      <c r="EM38" s="14"/>
    </row>
    <row r="39" spans="1:143" s="15" customFormat="1" ht="20.25" customHeight="1">
      <c r="A39" s="21">
        <v>30</v>
      </c>
      <c r="B39" s="72" t="s">
        <v>85</v>
      </c>
      <c r="C39" s="38">
        <v>0</v>
      </c>
      <c r="D39" s="38"/>
      <c r="E39" s="25">
        <f t="shared" si="0"/>
        <v>72072</v>
      </c>
      <c r="F39" s="33">
        <f t="shared" si="45"/>
        <v>6006</v>
      </c>
      <c r="G39" s="12">
        <f t="shared" si="46"/>
        <v>0</v>
      </c>
      <c r="H39" s="12">
        <f t="shared" si="47"/>
        <v>0</v>
      </c>
      <c r="I39" s="12">
        <f t="shared" si="48"/>
        <v>0</v>
      </c>
      <c r="J39" s="12">
        <f t="shared" si="1"/>
        <v>41460.400000000001</v>
      </c>
      <c r="K39" s="33">
        <f t="shared" si="2"/>
        <v>3455.0333333333333</v>
      </c>
      <c r="L39" s="12">
        <f t="shared" si="49"/>
        <v>0</v>
      </c>
      <c r="M39" s="12">
        <f t="shared" si="50"/>
        <v>0</v>
      </c>
      <c r="N39" s="12">
        <f t="shared" si="51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52"/>
        <v>0</v>
      </c>
      <c r="S39" s="11">
        <f t="shared" si="53"/>
        <v>0</v>
      </c>
      <c r="T39" s="47">
        <v>4000</v>
      </c>
      <c r="U39" s="33">
        <f t="shared" si="6"/>
        <v>333.33333333333331</v>
      </c>
      <c r="V39" s="47"/>
      <c r="W39" s="12">
        <f t="shared" si="54"/>
        <v>0</v>
      </c>
      <c r="X39" s="11">
        <f t="shared" si="55"/>
        <v>0</v>
      </c>
      <c r="Y39" s="47">
        <v>14000</v>
      </c>
      <c r="Z39" s="33">
        <f t="shared" si="7"/>
        <v>1166.6666666666667</v>
      </c>
      <c r="AA39" s="47"/>
      <c r="AB39" s="12">
        <f t="shared" si="56"/>
        <v>0</v>
      </c>
      <c r="AC39" s="11">
        <f t="shared" si="57"/>
        <v>0</v>
      </c>
      <c r="AD39" s="47">
        <v>13300.4</v>
      </c>
      <c r="AE39" s="33">
        <f t="shared" si="8"/>
        <v>1108.3666666666666</v>
      </c>
      <c r="AF39" s="47"/>
      <c r="AG39" s="12">
        <f t="shared" si="58"/>
        <v>0</v>
      </c>
      <c r="AH39" s="11">
        <f t="shared" si="59"/>
        <v>0</v>
      </c>
      <c r="AI39" s="47">
        <v>600</v>
      </c>
      <c r="AJ39" s="33">
        <f t="shared" si="9"/>
        <v>50</v>
      </c>
      <c r="AK39" s="47"/>
      <c r="AL39" s="12">
        <f t="shared" si="60"/>
        <v>0</v>
      </c>
      <c r="AM39" s="11">
        <f t="shared" si="61"/>
        <v>0</v>
      </c>
      <c r="AN39" s="47"/>
      <c r="AO39" s="33">
        <f t="shared" si="10"/>
        <v>0</v>
      </c>
      <c r="AP39" s="47"/>
      <c r="AQ39" s="12" t="e">
        <f t="shared" si="62"/>
        <v>#DIV/0!</v>
      </c>
      <c r="AR39" s="11" t="e">
        <f t="shared" si="63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64"/>
        <v>0</v>
      </c>
      <c r="BR39" s="11">
        <f t="shared" si="65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34"/>
        <v>72072</v>
      </c>
      <c r="DH39" s="33">
        <f t="shared" si="35"/>
        <v>6006</v>
      </c>
      <c r="DI39" s="12">
        <f t="shared" si="36"/>
        <v>0</v>
      </c>
      <c r="DJ39" s="42">
        <v>0</v>
      </c>
      <c r="DK39" s="33">
        <f t="shared" si="37"/>
        <v>0</v>
      </c>
      <c r="DL39" s="47">
        <v>0</v>
      </c>
      <c r="DM39" s="47">
        <v>0</v>
      </c>
      <c r="DN39" s="33">
        <f t="shared" si="38"/>
        <v>0</v>
      </c>
      <c r="DO39" s="47"/>
      <c r="DP39" s="42">
        <v>0</v>
      </c>
      <c r="DQ39" s="33">
        <f t="shared" si="39"/>
        <v>0</v>
      </c>
      <c r="DR39" s="47">
        <v>0</v>
      </c>
      <c r="DS39" s="47">
        <v>0</v>
      </c>
      <c r="DT39" s="33">
        <f t="shared" si="40"/>
        <v>0</v>
      </c>
      <c r="DU39" s="47"/>
      <c r="DV39" s="42">
        <v>0</v>
      </c>
      <c r="DW39" s="33">
        <f t="shared" si="41"/>
        <v>0</v>
      </c>
      <c r="DX39" s="47">
        <v>0</v>
      </c>
      <c r="DY39" s="47">
        <v>3605</v>
      </c>
      <c r="DZ39" s="33">
        <f t="shared" si="42"/>
        <v>300.41666666666669</v>
      </c>
      <c r="EA39" s="47"/>
      <c r="EB39" s="47"/>
      <c r="EC39" s="12">
        <f t="shared" si="43"/>
        <v>3605</v>
      </c>
      <c r="ED39" s="33">
        <f t="shared" si="44"/>
        <v>300.41666666666669</v>
      </c>
      <c r="EE39" s="12"/>
      <c r="EF39" s="14">
        <f t="shared" si="66"/>
        <v>0</v>
      </c>
      <c r="EH39" s="14"/>
      <c r="EJ39" s="14"/>
      <c r="EK39" s="14"/>
      <c r="EM39" s="14"/>
    </row>
    <row r="40" spans="1:143" s="15" customFormat="1" ht="20.25" customHeight="1">
      <c r="A40" s="21">
        <v>31</v>
      </c>
      <c r="B40" s="40" t="s">
        <v>86</v>
      </c>
      <c r="C40" s="38"/>
      <c r="D40" s="38"/>
      <c r="E40" s="25">
        <f t="shared" si="0"/>
        <v>793033</v>
      </c>
      <c r="F40" s="33">
        <f t="shared" si="45"/>
        <v>66086.083333333328</v>
      </c>
      <c r="G40" s="12">
        <f t="shared" si="46"/>
        <v>0</v>
      </c>
      <c r="H40" s="12">
        <f t="shared" si="47"/>
        <v>0</v>
      </c>
      <c r="I40" s="12">
        <f t="shared" si="48"/>
        <v>0</v>
      </c>
      <c r="J40" s="12">
        <f t="shared" si="1"/>
        <v>225500</v>
      </c>
      <c r="K40" s="33">
        <f t="shared" si="2"/>
        <v>18791.666666666668</v>
      </c>
      <c r="L40" s="12">
        <f t="shared" si="49"/>
        <v>0</v>
      </c>
      <c r="M40" s="12">
        <f t="shared" si="50"/>
        <v>0</v>
      </c>
      <c r="N40" s="12">
        <f t="shared" si="51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52"/>
        <v>0</v>
      </c>
      <c r="S40" s="11">
        <f t="shared" si="53"/>
        <v>0</v>
      </c>
      <c r="T40" s="47">
        <v>9168</v>
      </c>
      <c r="U40" s="33">
        <f t="shared" si="6"/>
        <v>764</v>
      </c>
      <c r="V40" s="47"/>
      <c r="W40" s="12">
        <f t="shared" si="54"/>
        <v>0</v>
      </c>
      <c r="X40" s="11">
        <f t="shared" si="55"/>
        <v>0</v>
      </c>
      <c r="Y40" s="47">
        <v>60100</v>
      </c>
      <c r="Z40" s="33">
        <f t="shared" si="7"/>
        <v>5008.333333333333</v>
      </c>
      <c r="AA40" s="47"/>
      <c r="AB40" s="12">
        <f t="shared" si="56"/>
        <v>0</v>
      </c>
      <c r="AC40" s="11">
        <f t="shared" si="57"/>
        <v>0</v>
      </c>
      <c r="AD40" s="47">
        <v>72432</v>
      </c>
      <c r="AE40" s="33">
        <f t="shared" si="8"/>
        <v>6036</v>
      </c>
      <c r="AF40" s="47"/>
      <c r="AG40" s="12">
        <f t="shared" si="58"/>
        <v>0</v>
      </c>
      <c r="AH40" s="11">
        <f t="shared" si="59"/>
        <v>0</v>
      </c>
      <c r="AI40" s="47">
        <v>7870</v>
      </c>
      <c r="AJ40" s="33">
        <f t="shared" si="9"/>
        <v>655.83333333333337</v>
      </c>
      <c r="AK40" s="47"/>
      <c r="AL40" s="12">
        <f t="shared" si="60"/>
        <v>0</v>
      </c>
      <c r="AM40" s="11">
        <f t="shared" si="61"/>
        <v>0</v>
      </c>
      <c r="AN40" s="47">
        <v>2400</v>
      </c>
      <c r="AO40" s="33">
        <f t="shared" si="10"/>
        <v>200</v>
      </c>
      <c r="AP40" s="47"/>
      <c r="AQ40" s="12">
        <f t="shared" si="62"/>
        <v>0</v>
      </c>
      <c r="AR40" s="11">
        <f t="shared" si="63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64"/>
        <v>0</v>
      </c>
      <c r="BR40" s="11">
        <f t="shared" si="65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34"/>
        <v>793033</v>
      </c>
      <c r="DH40" s="33">
        <f t="shared" si="35"/>
        <v>66086.083333333328</v>
      </c>
      <c r="DI40" s="12">
        <f t="shared" si="36"/>
        <v>0</v>
      </c>
      <c r="DJ40" s="42">
        <v>0</v>
      </c>
      <c r="DK40" s="33">
        <f t="shared" si="37"/>
        <v>0</v>
      </c>
      <c r="DL40" s="47">
        <v>0</v>
      </c>
      <c r="DM40" s="47">
        <v>0</v>
      </c>
      <c r="DN40" s="33">
        <f t="shared" si="38"/>
        <v>0</v>
      </c>
      <c r="DO40" s="47"/>
      <c r="DP40" s="42">
        <v>0</v>
      </c>
      <c r="DQ40" s="33">
        <f t="shared" si="39"/>
        <v>0</v>
      </c>
      <c r="DR40" s="47">
        <v>0</v>
      </c>
      <c r="DS40" s="47">
        <v>0</v>
      </c>
      <c r="DT40" s="33">
        <f t="shared" si="40"/>
        <v>0</v>
      </c>
      <c r="DU40" s="47"/>
      <c r="DV40" s="42">
        <v>0</v>
      </c>
      <c r="DW40" s="33">
        <f t="shared" si="41"/>
        <v>0</v>
      </c>
      <c r="DX40" s="47">
        <v>0</v>
      </c>
      <c r="DY40" s="47">
        <v>70663.399999999994</v>
      </c>
      <c r="DZ40" s="33">
        <f t="shared" si="42"/>
        <v>5888.6166666666659</v>
      </c>
      <c r="EA40" s="47"/>
      <c r="EB40" s="47"/>
      <c r="EC40" s="12">
        <f t="shared" si="43"/>
        <v>70663.399999999994</v>
      </c>
      <c r="ED40" s="33">
        <f t="shared" si="44"/>
        <v>5888.6166666666659</v>
      </c>
      <c r="EE40" s="12"/>
      <c r="EF40" s="14">
        <f t="shared" si="66"/>
        <v>0</v>
      </c>
      <c r="EH40" s="14"/>
      <c r="EJ40" s="14"/>
      <c r="EK40" s="14"/>
      <c r="EM40" s="14"/>
    </row>
    <row r="41" spans="1:143" s="15" customFormat="1" ht="20.25" customHeight="1">
      <c r="A41" s="21">
        <v>32</v>
      </c>
      <c r="B41" s="40" t="s">
        <v>87</v>
      </c>
      <c r="C41" s="38"/>
      <c r="D41" s="38"/>
      <c r="E41" s="25">
        <f t="shared" si="0"/>
        <v>144894.39999999999</v>
      </c>
      <c r="F41" s="33">
        <f t="shared" si="45"/>
        <v>12074.533333333333</v>
      </c>
      <c r="G41" s="12">
        <f t="shared" si="46"/>
        <v>0</v>
      </c>
      <c r="H41" s="12">
        <f t="shared" si="47"/>
        <v>0</v>
      </c>
      <c r="I41" s="12">
        <f t="shared" si="48"/>
        <v>0</v>
      </c>
      <c r="J41" s="12">
        <f t="shared" si="1"/>
        <v>41413.9</v>
      </c>
      <c r="K41" s="33">
        <f t="shared" si="2"/>
        <v>3451.1583333333333</v>
      </c>
      <c r="L41" s="12">
        <f t="shared" si="49"/>
        <v>0</v>
      </c>
      <c r="M41" s="12">
        <f t="shared" si="50"/>
        <v>0</v>
      </c>
      <c r="N41" s="12">
        <f t="shared" si="51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52"/>
        <v>0</v>
      </c>
      <c r="S41" s="11">
        <f t="shared" si="53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54"/>
        <v>0</v>
      </c>
      <c r="X41" s="11">
        <f t="shared" si="55"/>
        <v>0</v>
      </c>
      <c r="Y41" s="47">
        <v>20933.099999999999</v>
      </c>
      <c r="Z41" s="33">
        <f t="shared" si="7"/>
        <v>1744.425</v>
      </c>
      <c r="AA41" s="47"/>
      <c r="AB41" s="12">
        <f t="shared" si="56"/>
        <v>0</v>
      </c>
      <c r="AC41" s="11">
        <f t="shared" si="57"/>
        <v>0</v>
      </c>
      <c r="AD41" s="47">
        <v>7753.9</v>
      </c>
      <c r="AE41" s="33">
        <f t="shared" si="8"/>
        <v>646.1583333333333</v>
      </c>
      <c r="AF41" s="47"/>
      <c r="AG41" s="12">
        <f t="shared" si="58"/>
        <v>0</v>
      </c>
      <c r="AH41" s="11">
        <f t="shared" si="59"/>
        <v>0</v>
      </c>
      <c r="AI41" s="47">
        <v>604</v>
      </c>
      <c r="AJ41" s="33">
        <f t="shared" si="9"/>
        <v>50.333333333333336</v>
      </c>
      <c r="AK41" s="47"/>
      <c r="AL41" s="12">
        <f t="shared" si="60"/>
        <v>0</v>
      </c>
      <c r="AM41" s="11">
        <f t="shared" si="61"/>
        <v>0</v>
      </c>
      <c r="AN41" s="47"/>
      <c r="AO41" s="33">
        <f t="shared" si="10"/>
        <v>0</v>
      </c>
      <c r="AP41" s="47"/>
      <c r="AQ41" s="12" t="e">
        <f t="shared" si="62"/>
        <v>#DIV/0!</v>
      </c>
      <c r="AR41" s="11" t="e">
        <f t="shared" si="63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64"/>
        <v>0</v>
      </c>
      <c r="BR41" s="11">
        <f t="shared" si="65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34"/>
        <v>144894.39999999999</v>
      </c>
      <c r="DH41" s="33">
        <f t="shared" si="35"/>
        <v>12074.533333333333</v>
      </c>
      <c r="DI41" s="12">
        <f t="shared" si="36"/>
        <v>0</v>
      </c>
      <c r="DJ41" s="42">
        <v>0</v>
      </c>
      <c r="DK41" s="33">
        <f t="shared" si="37"/>
        <v>0</v>
      </c>
      <c r="DL41" s="47">
        <v>0</v>
      </c>
      <c r="DM41" s="47">
        <v>0</v>
      </c>
      <c r="DN41" s="33">
        <f t="shared" si="38"/>
        <v>0</v>
      </c>
      <c r="DO41" s="47"/>
      <c r="DP41" s="42">
        <v>0</v>
      </c>
      <c r="DQ41" s="33">
        <f t="shared" si="39"/>
        <v>0</v>
      </c>
      <c r="DR41" s="47">
        <v>0</v>
      </c>
      <c r="DS41" s="47">
        <v>0</v>
      </c>
      <c r="DT41" s="33">
        <f t="shared" si="40"/>
        <v>0</v>
      </c>
      <c r="DU41" s="47"/>
      <c r="DV41" s="42">
        <v>0</v>
      </c>
      <c r="DW41" s="33">
        <f t="shared" si="41"/>
        <v>0</v>
      </c>
      <c r="DX41" s="47">
        <v>0</v>
      </c>
      <c r="DY41" s="47">
        <v>6500</v>
      </c>
      <c r="DZ41" s="33">
        <f t="shared" si="42"/>
        <v>541.66666666666663</v>
      </c>
      <c r="EA41" s="47"/>
      <c r="EB41" s="47"/>
      <c r="EC41" s="12">
        <f t="shared" si="43"/>
        <v>6500</v>
      </c>
      <c r="ED41" s="33">
        <f t="shared" si="44"/>
        <v>541.66666666666663</v>
      </c>
      <c r="EE41" s="12"/>
      <c r="EF41" s="14">
        <f t="shared" si="66"/>
        <v>0</v>
      </c>
      <c r="EH41" s="14"/>
      <c r="EJ41" s="14"/>
      <c r="EK41" s="14"/>
      <c r="EM41" s="14"/>
    </row>
    <row r="42" spans="1:143" s="15" customFormat="1" ht="20.25" customHeight="1">
      <c r="A42" s="21">
        <v>33</v>
      </c>
      <c r="B42" s="40" t="s">
        <v>88</v>
      </c>
      <c r="C42" s="38"/>
      <c r="D42" s="38"/>
      <c r="E42" s="25">
        <f t="shared" si="0"/>
        <v>366830</v>
      </c>
      <c r="F42" s="33">
        <f t="shared" si="45"/>
        <v>30569.166666666668</v>
      </c>
      <c r="G42" s="12">
        <f t="shared" si="46"/>
        <v>0</v>
      </c>
      <c r="H42" s="12">
        <f t="shared" si="47"/>
        <v>0</v>
      </c>
      <c r="I42" s="12">
        <f t="shared" si="48"/>
        <v>0</v>
      </c>
      <c r="J42" s="12">
        <f t="shared" si="1"/>
        <v>81905</v>
      </c>
      <c r="K42" s="33">
        <f t="shared" si="2"/>
        <v>6825.416666666667</v>
      </c>
      <c r="L42" s="12">
        <f t="shared" si="49"/>
        <v>0</v>
      </c>
      <c r="M42" s="12">
        <f t="shared" si="50"/>
        <v>0</v>
      </c>
      <c r="N42" s="12">
        <f t="shared" si="51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52"/>
        <v>0</v>
      </c>
      <c r="S42" s="11">
        <f t="shared" si="53"/>
        <v>0</v>
      </c>
      <c r="T42" s="47">
        <v>300</v>
      </c>
      <c r="U42" s="33">
        <f t="shared" si="6"/>
        <v>25</v>
      </c>
      <c r="V42" s="47"/>
      <c r="W42" s="12">
        <f t="shared" si="54"/>
        <v>0</v>
      </c>
      <c r="X42" s="11">
        <f t="shared" si="55"/>
        <v>0</v>
      </c>
      <c r="Y42" s="47">
        <v>37800</v>
      </c>
      <c r="Z42" s="33">
        <f t="shared" si="7"/>
        <v>3150</v>
      </c>
      <c r="AA42" s="47"/>
      <c r="AB42" s="12">
        <f t="shared" si="56"/>
        <v>0</v>
      </c>
      <c r="AC42" s="11">
        <f t="shared" si="57"/>
        <v>0</v>
      </c>
      <c r="AD42" s="47">
        <v>21750</v>
      </c>
      <c r="AE42" s="33">
        <f t="shared" si="8"/>
        <v>1812.5</v>
      </c>
      <c r="AF42" s="47"/>
      <c r="AG42" s="12">
        <f t="shared" si="58"/>
        <v>0</v>
      </c>
      <c r="AH42" s="11">
        <f t="shared" si="59"/>
        <v>0</v>
      </c>
      <c r="AI42" s="47">
        <v>900</v>
      </c>
      <c r="AJ42" s="33">
        <f t="shared" si="9"/>
        <v>75</v>
      </c>
      <c r="AK42" s="47"/>
      <c r="AL42" s="12">
        <f t="shared" si="60"/>
        <v>0</v>
      </c>
      <c r="AM42" s="11">
        <f t="shared" si="61"/>
        <v>0</v>
      </c>
      <c r="AN42" s="47">
        <v>1500</v>
      </c>
      <c r="AO42" s="33">
        <f t="shared" si="10"/>
        <v>125</v>
      </c>
      <c r="AP42" s="47"/>
      <c r="AQ42" s="12">
        <f t="shared" si="62"/>
        <v>0</v>
      </c>
      <c r="AR42" s="11">
        <f t="shared" si="63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64"/>
        <v>0</v>
      </c>
      <c r="BR42" s="11">
        <f t="shared" si="65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34"/>
        <v>316594.2</v>
      </c>
      <c r="DH42" s="33">
        <f t="shared" si="35"/>
        <v>26382.850000000002</v>
      </c>
      <c r="DI42" s="12">
        <f t="shared" si="36"/>
        <v>0</v>
      </c>
      <c r="DJ42" s="42">
        <v>0</v>
      </c>
      <c r="DK42" s="33">
        <f t="shared" si="37"/>
        <v>0</v>
      </c>
      <c r="DL42" s="47">
        <v>0</v>
      </c>
      <c r="DM42" s="47">
        <v>40114.800000000003</v>
      </c>
      <c r="DN42" s="33">
        <f t="shared" si="38"/>
        <v>3342.9</v>
      </c>
      <c r="DO42" s="47"/>
      <c r="DP42" s="42">
        <v>0</v>
      </c>
      <c r="DQ42" s="33">
        <f t="shared" si="39"/>
        <v>0</v>
      </c>
      <c r="DR42" s="47">
        <v>0</v>
      </c>
      <c r="DS42" s="47">
        <v>10121</v>
      </c>
      <c r="DT42" s="33">
        <f t="shared" si="40"/>
        <v>843.41666666666663</v>
      </c>
      <c r="DU42" s="47"/>
      <c r="DV42" s="42">
        <v>0</v>
      </c>
      <c r="DW42" s="33">
        <f t="shared" si="41"/>
        <v>0</v>
      </c>
      <c r="DX42" s="47">
        <v>0</v>
      </c>
      <c r="DY42" s="47">
        <v>26000</v>
      </c>
      <c r="DZ42" s="33">
        <f t="shared" si="42"/>
        <v>2166.6666666666665</v>
      </c>
      <c r="EA42" s="47"/>
      <c r="EB42" s="47"/>
      <c r="EC42" s="12">
        <f t="shared" si="43"/>
        <v>76235.8</v>
      </c>
      <c r="ED42" s="33">
        <f t="shared" si="44"/>
        <v>6352.9833333333336</v>
      </c>
      <c r="EE42" s="12"/>
      <c r="EF42" s="14">
        <f t="shared" si="66"/>
        <v>-50235.8</v>
      </c>
      <c r="EH42" s="14"/>
      <c r="EJ42" s="14"/>
      <c r="EK42" s="14"/>
      <c r="EM42" s="14"/>
    </row>
    <row r="43" spans="1:143" s="15" customFormat="1" ht="20.25" customHeight="1">
      <c r="A43" s="21">
        <v>34</v>
      </c>
      <c r="B43" s="72" t="s">
        <v>89</v>
      </c>
      <c r="C43" s="38">
        <v>1397.8</v>
      </c>
      <c r="D43" s="38"/>
      <c r="E43" s="25">
        <f t="shared" si="0"/>
        <v>29632.6</v>
      </c>
      <c r="F43" s="33">
        <f t="shared" si="45"/>
        <v>2469.3833333333332</v>
      </c>
      <c r="G43" s="12">
        <f t="shared" si="46"/>
        <v>0</v>
      </c>
      <c r="H43" s="12">
        <f t="shared" si="47"/>
        <v>0</v>
      </c>
      <c r="I43" s="12">
        <f t="shared" si="48"/>
        <v>0</v>
      </c>
      <c r="J43" s="12">
        <f t="shared" si="1"/>
        <v>6920.5</v>
      </c>
      <c r="K43" s="33">
        <f t="shared" si="2"/>
        <v>576.70833333333337</v>
      </c>
      <c r="L43" s="12">
        <f t="shared" si="49"/>
        <v>0</v>
      </c>
      <c r="M43" s="12">
        <f t="shared" si="50"/>
        <v>0</v>
      </c>
      <c r="N43" s="12">
        <f t="shared" si="51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52"/>
        <v>0</v>
      </c>
      <c r="S43" s="11">
        <f t="shared" si="53"/>
        <v>0</v>
      </c>
      <c r="T43" s="47">
        <v>61.5</v>
      </c>
      <c r="U43" s="33">
        <f t="shared" si="6"/>
        <v>5.125</v>
      </c>
      <c r="V43" s="47"/>
      <c r="W43" s="12">
        <f t="shared" si="54"/>
        <v>0</v>
      </c>
      <c r="X43" s="11">
        <f t="shared" si="55"/>
        <v>0</v>
      </c>
      <c r="Y43" s="47">
        <v>3181</v>
      </c>
      <c r="Z43" s="33">
        <f t="shared" si="7"/>
        <v>265.08333333333331</v>
      </c>
      <c r="AA43" s="47"/>
      <c r="AB43" s="12">
        <f t="shared" si="56"/>
        <v>0</v>
      </c>
      <c r="AC43" s="11">
        <f t="shared" si="57"/>
        <v>0</v>
      </c>
      <c r="AD43" s="47">
        <v>2600</v>
      </c>
      <c r="AE43" s="33">
        <f t="shared" si="8"/>
        <v>216.66666666666666</v>
      </c>
      <c r="AF43" s="47"/>
      <c r="AG43" s="12">
        <f t="shared" si="58"/>
        <v>0</v>
      </c>
      <c r="AH43" s="11">
        <f t="shared" si="59"/>
        <v>0</v>
      </c>
      <c r="AI43" s="47">
        <v>18</v>
      </c>
      <c r="AJ43" s="33">
        <f t="shared" si="9"/>
        <v>1.5</v>
      </c>
      <c r="AK43" s="47"/>
      <c r="AL43" s="12">
        <f t="shared" si="60"/>
        <v>0</v>
      </c>
      <c r="AM43" s="11">
        <f t="shared" si="61"/>
        <v>0</v>
      </c>
      <c r="AN43" s="47"/>
      <c r="AO43" s="33">
        <f t="shared" si="10"/>
        <v>0</v>
      </c>
      <c r="AP43" s="47"/>
      <c r="AQ43" s="12" t="e">
        <f t="shared" si="62"/>
        <v>#DIV/0!</v>
      </c>
      <c r="AR43" s="11" t="e">
        <f t="shared" si="63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64"/>
        <v>0</v>
      </c>
      <c r="BR43" s="11">
        <f t="shared" si="65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34"/>
        <v>29632.6</v>
      </c>
      <c r="DH43" s="33">
        <f t="shared" si="35"/>
        <v>2469.3833333333332</v>
      </c>
      <c r="DI43" s="12">
        <f t="shared" si="36"/>
        <v>0</v>
      </c>
      <c r="DJ43" s="42">
        <v>0</v>
      </c>
      <c r="DK43" s="33">
        <f t="shared" si="37"/>
        <v>0</v>
      </c>
      <c r="DL43" s="47">
        <v>0</v>
      </c>
      <c r="DM43" s="47">
        <v>0</v>
      </c>
      <c r="DN43" s="33">
        <f t="shared" si="38"/>
        <v>0</v>
      </c>
      <c r="DO43" s="47"/>
      <c r="DP43" s="42">
        <v>0</v>
      </c>
      <c r="DQ43" s="33">
        <f t="shared" si="39"/>
        <v>0</v>
      </c>
      <c r="DR43" s="47">
        <v>0</v>
      </c>
      <c r="DS43" s="47">
        <v>0</v>
      </c>
      <c r="DT43" s="33">
        <f t="shared" si="40"/>
        <v>0</v>
      </c>
      <c r="DU43" s="47"/>
      <c r="DV43" s="42">
        <v>0</v>
      </c>
      <c r="DW43" s="33">
        <f t="shared" si="41"/>
        <v>0</v>
      </c>
      <c r="DX43" s="47">
        <v>0</v>
      </c>
      <c r="DY43" s="47">
        <v>1480</v>
      </c>
      <c r="DZ43" s="33">
        <f t="shared" si="42"/>
        <v>123.33333333333333</v>
      </c>
      <c r="EA43" s="47"/>
      <c r="EB43" s="47"/>
      <c r="EC43" s="12">
        <f t="shared" si="43"/>
        <v>1480</v>
      </c>
      <c r="ED43" s="33">
        <f t="shared" si="44"/>
        <v>123.33333333333333</v>
      </c>
      <c r="EE43" s="12"/>
      <c r="EF43" s="14">
        <f t="shared" si="66"/>
        <v>0</v>
      </c>
      <c r="EH43" s="14"/>
      <c r="EJ43" s="14"/>
      <c r="EK43" s="14"/>
      <c r="EM43" s="14"/>
    </row>
    <row r="44" spans="1:143" s="15" customFormat="1" ht="20.25" customHeight="1">
      <c r="A44" s="21">
        <v>35</v>
      </c>
      <c r="B44" s="73" t="s">
        <v>90</v>
      </c>
      <c r="C44" s="42">
        <v>6531</v>
      </c>
      <c r="D44" s="42"/>
      <c r="E44" s="25">
        <f t="shared" si="0"/>
        <v>19370.3</v>
      </c>
      <c r="F44" s="33">
        <f t="shared" si="45"/>
        <v>1614.1916666666666</v>
      </c>
      <c r="G44" s="12">
        <f t="shared" si="46"/>
        <v>0</v>
      </c>
      <c r="H44" s="12">
        <f t="shared" si="47"/>
        <v>0</v>
      </c>
      <c r="I44" s="12">
        <f t="shared" si="48"/>
        <v>0</v>
      </c>
      <c r="J44" s="12">
        <f t="shared" si="1"/>
        <v>3870.6</v>
      </c>
      <c r="K44" s="33">
        <f t="shared" si="2"/>
        <v>322.55</v>
      </c>
      <c r="L44" s="12">
        <f t="shared" si="49"/>
        <v>0</v>
      </c>
      <c r="M44" s="12">
        <f t="shared" si="50"/>
        <v>0</v>
      </c>
      <c r="N44" s="12">
        <f t="shared" si="51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52"/>
        <v>0</v>
      </c>
      <c r="S44" s="11">
        <f t="shared" si="53"/>
        <v>0</v>
      </c>
      <c r="T44" s="47">
        <v>23.6</v>
      </c>
      <c r="U44" s="33">
        <f t="shared" si="6"/>
        <v>1.9666666666666668</v>
      </c>
      <c r="V44" s="47"/>
      <c r="W44" s="12">
        <f t="shared" si="54"/>
        <v>0</v>
      </c>
      <c r="X44" s="11">
        <f t="shared" si="55"/>
        <v>0</v>
      </c>
      <c r="Y44" s="47">
        <v>1240</v>
      </c>
      <c r="Z44" s="33">
        <f t="shared" si="7"/>
        <v>103.33333333333333</v>
      </c>
      <c r="AA44" s="47"/>
      <c r="AB44" s="12">
        <f t="shared" si="56"/>
        <v>0</v>
      </c>
      <c r="AC44" s="11">
        <f t="shared" si="57"/>
        <v>0</v>
      </c>
      <c r="AD44" s="47">
        <v>1552</v>
      </c>
      <c r="AE44" s="33">
        <f t="shared" si="8"/>
        <v>129.33333333333334</v>
      </c>
      <c r="AF44" s="47"/>
      <c r="AG44" s="12">
        <f t="shared" si="58"/>
        <v>0</v>
      </c>
      <c r="AH44" s="11">
        <f t="shared" si="59"/>
        <v>0</v>
      </c>
      <c r="AI44" s="47">
        <v>20</v>
      </c>
      <c r="AJ44" s="33">
        <f t="shared" si="9"/>
        <v>1.6666666666666667</v>
      </c>
      <c r="AK44" s="47"/>
      <c r="AL44" s="12">
        <f t="shared" si="60"/>
        <v>0</v>
      </c>
      <c r="AM44" s="11">
        <f t="shared" si="61"/>
        <v>0</v>
      </c>
      <c r="AN44" s="47"/>
      <c r="AO44" s="33">
        <f t="shared" si="10"/>
        <v>0</v>
      </c>
      <c r="AP44" s="47"/>
      <c r="AQ44" s="12" t="e">
        <f t="shared" si="62"/>
        <v>#DIV/0!</v>
      </c>
      <c r="AR44" s="11" t="e">
        <f t="shared" si="63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64"/>
        <v>0</v>
      </c>
      <c r="BR44" s="11">
        <f t="shared" si="65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34"/>
        <v>19370.3</v>
      </c>
      <c r="DH44" s="33">
        <f t="shared" si="35"/>
        <v>1614.1916666666666</v>
      </c>
      <c r="DI44" s="12">
        <f t="shared" si="36"/>
        <v>0</v>
      </c>
      <c r="DJ44" s="42">
        <v>0</v>
      </c>
      <c r="DK44" s="33">
        <f t="shared" si="37"/>
        <v>0</v>
      </c>
      <c r="DL44" s="47">
        <v>0</v>
      </c>
      <c r="DM44" s="47">
        <v>0</v>
      </c>
      <c r="DN44" s="33">
        <f t="shared" si="38"/>
        <v>0</v>
      </c>
      <c r="DO44" s="47"/>
      <c r="DP44" s="42">
        <v>0</v>
      </c>
      <c r="DQ44" s="33">
        <f t="shared" si="39"/>
        <v>0</v>
      </c>
      <c r="DR44" s="47">
        <v>0</v>
      </c>
      <c r="DS44" s="47">
        <v>0</v>
      </c>
      <c r="DT44" s="33">
        <f t="shared" si="40"/>
        <v>0</v>
      </c>
      <c r="DU44" s="47"/>
      <c r="DV44" s="42">
        <v>0</v>
      </c>
      <c r="DW44" s="33">
        <f t="shared" si="41"/>
        <v>0</v>
      </c>
      <c r="DX44" s="47">
        <v>0</v>
      </c>
      <c r="DY44" s="47">
        <v>2800</v>
      </c>
      <c r="DZ44" s="33">
        <f t="shared" si="42"/>
        <v>233.33333333333334</v>
      </c>
      <c r="EA44" s="47"/>
      <c r="EB44" s="47"/>
      <c r="EC44" s="12">
        <f t="shared" si="43"/>
        <v>2800</v>
      </c>
      <c r="ED44" s="33">
        <f t="shared" si="44"/>
        <v>233.33333333333334</v>
      </c>
      <c r="EE44" s="12"/>
      <c r="EF44" s="14">
        <f t="shared" si="66"/>
        <v>0</v>
      </c>
      <c r="EH44" s="14"/>
      <c r="EJ44" s="14"/>
      <c r="EK44" s="14"/>
      <c r="EM44" s="14"/>
    </row>
    <row r="45" spans="1:143" s="15" customFormat="1" ht="20.25" customHeight="1">
      <c r="A45" s="21">
        <v>36</v>
      </c>
      <c r="B45" s="73" t="s">
        <v>91</v>
      </c>
      <c r="C45" s="38">
        <v>28500</v>
      </c>
      <c r="D45" s="42"/>
      <c r="E45" s="25">
        <f t="shared" si="0"/>
        <v>310056.59999999998</v>
      </c>
      <c r="F45" s="33">
        <f t="shared" si="45"/>
        <v>25838.05</v>
      </c>
      <c r="G45" s="12">
        <f t="shared" si="46"/>
        <v>0</v>
      </c>
      <c r="H45" s="12">
        <f t="shared" si="47"/>
        <v>0</v>
      </c>
      <c r="I45" s="12">
        <f t="shared" si="48"/>
        <v>0</v>
      </c>
      <c r="J45" s="12">
        <f t="shared" si="1"/>
        <v>109800.6</v>
      </c>
      <c r="K45" s="33">
        <f t="shared" si="2"/>
        <v>9150.0500000000011</v>
      </c>
      <c r="L45" s="12">
        <f t="shared" si="49"/>
        <v>0</v>
      </c>
      <c r="M45" s="12">
        <f t="shared" si="50"/>
        <v>0</v>
      </c>
      <c r="N45" s="12">
        <f t="shared" si="51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52"/>
        <v>0</v>
      </c>
      <c r="S45" s="11">
        <f t="shared" si="53"/>
        <v>0</v>
      </c>
      <c r="T45" s="47">
        <v>2200.1</v>
      </c>
      <c r="U45" s="33">
        <f t="shared" si="6"/>
        <v>183.34166666666667</v>
      </c>
      <c r="V45" s="47"/>
      <c r="W45" s="12">
        <f t="shared" si="54"/>
        <v>0</v>
      </c>
      <c r="X45" s="11">
        <f t="shared" si="55"/>
        <v>0</v>
      </c>
      <c r="Y45" s="47">
        <v>48698</v>
      </c>
      <c r="Z45" s="33">
        <f t="shared" si="7"/>
        <v>4058.1666666666665</v>
      </c>
      <c r="AA45" s="47"/>
      <c r="AB45" s="12">
        <f t="shared" si="56"/>
        <v>0</v>
      </c>
      <c r="AC45" s="11">
        <f t="shared" si="57"/>
        <v>0</v>
      </c>
      <c r="AD45" s="47">
        <v>24548</v>
      </c>
      <c r="AE45" s="33">
        <f t="shared" si="8"/>
        <v>2045.6666666666667</v>
      </c>
      <c r="AF45" s="47"/>
      <c r="AG45" s="12">
        <f t="shared" si="58"/>
        <v>0</v>
      </c>
      <c r="AH45" s="11">
        <f t="shared" si="59"/>
        <v>0</v>
      </c>
      <c r="AI45" s="47">
        <v>1078</v>
      </c>
      <c r="AJ45" s="33">
        <f t="shared" si="9"/>
        <v>89.833333333333329</v>
      </c>
      <c r="AK45" s="47"/>
      <c r="AL45" s="12">
        <f t="shared" si="60"/>
        <v>0</v>
      </c>
      <c r="AM45" s="11">
        <f t="shared" si="61"/>
        <v>0</v>
      </c>
      <c r="AN45" s="47"/>
      <c r="AO45" s="33">
        <f t="shared" si="10"/>
        <v>0</v>
      </c>
      <c r="AP45" s="47"/>
      <c r="AQ45" s="12" t="e">
        <f t="shared" si="62"/>
        <v>#DIV/0!</v>
      </c>
      <c r="AR45" s="11" t="e">
        <f t="shared" si="63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64"/>
        <v>0</v>
      </c>
      <c r="BR45" s="11">
        <f t="shared" si="65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34"/>
        <v>310056.59999999998</v>
      </c>
      <c r="DH45" s="33">
        <f t="shared" si="35"/>
        <v>25838.05</v>
      </c>
      <c r="DI45" s="12">
        <f t="shared" si="36"/>
        <v>0</v>
      </c>
      <c r="DJ45" s="42">
        <v>0</v>
      </c>
      <c r="DK45" s="33">
        <f t="shared" si="37"/>
        <v>0</v>
      </c>
      <c r="DL45" s="47">
        <v>0</v>
      </c>
      <c r="DM45" s="47">
        <v>0</v>
      </c>
      <c r="DN45" s="33">
        <f t="shared" si="38"/>
        <v>0</v>
      </c>
      <c r="DO45" s="47"/>
      <c r="DP45" s="42">
        <v>0</v>
      </c>
      <c r="DQ45" s="33">
        <f t="shared" si="39"/>
        <v>0</v>
      </c>
      <c r="DR45" s="47">
        <v>0</v>
      </c>
      <c r="DS45" s="47">
        <v>0</v>
      </c>
      <c r="DT45" s="33">
        <f t="shared" si="40"/>
        <v>0</v>
      </c>
      <c r="DU45" s="47"/>
      <c r="DV45" s="42">
        <v>0</v>
      </c>
      <c r="DW45" s="33">
        <f t="shared" si="41"/>
        <v>0</v>
      </c>
      <c r="DX45" s="47">
        <v>0</v>
      </c>
      <c r="DY45" s="47">
        <v>30800</v>
      </c>
      <c r="DZ45" s="33">
        <f t="shared" si="42"/>
        <v>2566.6666666666665</v>
      </c>
      <c r="EA45" s="47"/>
      <c r="EB45" s="47"/>
      <c r="EC45" s="12">
        <f t="shared" si="43"/>
        <v>30800</v>
      </c>
      <c r="ED45" s="33">
        <f t="shared" si="44"/>
        <v>2566.6666666666665</v>
      </c>
      <c r="EE45" s="12"/>
      <c r="EF45" s="14">
        <f t="shared" si="66"/>
        <v>0</v>
      </c>
      <c r="EH45" s="14"/>
      <c r="EJ45" s="14"/>
      <c r="EK45" s="14"/>
      <c r="EM45" s="14"/>
    </row>
    <row r="46" spans="1:143" s="15" customFormat="1" ht="20.25" customHeight="1">
      <c r="A46" s="21">
        <v>37</v>
      </c>
      <c r="B46" s="73" t="s">
        <v>92</v>
      </c>
      <c r="C46" s="38">
        <v>7755.2</v>
      </c>
      <c r="D46" s="42"/>
      <c r="E46" s="25">
        <f t="shared" si="0"/>
        <v>39507.799999999996</v>
      </c>
      <c r="F46" s="33">
        <f t="shared" si="45"/>
        <v>3292.3166666666662</v>
      </c>
      <c r="G46" s="12">
        <f t="shared" si="46"/>
        <v>0</v>
      </c>
      <c r="H46" s="12">
        <f t="shared" si="47"/>
        <v>0</v>
      </c>
      <c r="I46" s="12">
        <f t="shared" si="48"/>
        <v>0</v>
      </c>
      <c r="J46" s="12">
        <f t="shared" si="1"/>
        <v>10878.7</v>
      </c>
      <c r="K46" s="33">
        <f t="shared" si="2"/>
        <v>906.55833333333339</v>
      </c>
      <c r="L46" s="12">
        <f t="shared" si="49"/>
        <v>0</v>
      </c>
      <c r="M46" s="12">
        <f t="shared" si="50"/>
        <v>0</v>
      </c>
      <c r="N46" s="12">
        <f t="shared" si="51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52"/>
        <v>0</v>
      </c>
      <c r="S46" s="11">
        <f t="shared" si="53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54"/>
        <v>0</v>
      </c>
      <c r="X46" s="11">
        <f t="shared" si="55"/>
        <v>0</v>
      </c>
      <c r="Y46" s="47">
        <v>1350.5</v>
      </c>
      <c r="Z46" s="33">
        <f t="shared" si="7"/>
        <v>112.54166666666667</v>
      </c>
      <c r="AA46" s="47"/>
      <c r="AB46" s="12">
        <f t="shared" si="56"/>
        <v>0</v>
      </c>
      <c r="AC46" s="11">
        <f t="shared" si="57"/>
        <v>0</v>
      </c>
      <c r="AD46" s="47">
        <v>4707.5</v>
      </c>
      <c r="AE46" s="33">
        <f t="shared" si="8"/>
        <v>392.29166666666669</v>
      </c>
      <c r="AF46" s="47"/>
      <c r="AG46" s="12">
        <f t="shared" si="58"/>
        <v>0</v>
      </c>
      <c r="AH46" s="11">
        <f t="shared" si="59"/>
        <v>0</v>
      </c>
      <c r="AI46" s="47">
        <v>198</v>
      </c>
      <c r="AJ46" s="33">
        <f t="shared" si="9"/>
        <v>16.5</v>
      </c>
      <c r="AK46" s="47"/>
      <c r="AL46" s="12">
        <f t="shared" si="60"/>
        <v>0</v>
      </c>
      <c r="AM46" s="11">
        <f t="shared" si="61"/>
        <v>0</v>
      </c>
      <c r="AN46" s="47"/>
      <c r="AO46" s="33">
        <f t="shared" si="10"/>
        <v>0</v>
      </c>
      <c r="AP46" s="47"/>
      <c r="AQ46" s="12" t="e">
        <f t="shared" si="62"/>
        <v>#DIV/0!</v>
      </c>
      <c r="AR46" s="11" t="e">
        <f t="shared" si="63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64"/>
        <v>0</v>
      </c>
      <c r="BR46" s="11">
        <f t="shared" si="65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34"/>
        <v>39507.799999999996</v>
      </c>
      <c r="DH46" s="33">
        <f t="shared" si="35"/>
        <v>3292.3166666666662</v>
      </c>
      <c r="DI46" s="12">
        <f t="shared" si="36"/>
        <v>0</v>
      </c>
      <c r="DJ46" s="42">
        <v>0</v>
      </c>
      <c r="DK46" s="33">
        <f t="shared" si="37"/>
        <v>0</v>
      </c>
      <c r="DL46" s="47">
        <v>0</v>
      </c>
      <c r="DM46" s="47">
        <v>0</v>
      </c>
      <c r="DN46" s="33">
        <f t="shared" si="38"/>
        <v>0</v>
      </c>
      <c r="DO46" s="47"/>
      <c r="DP46" s="42">
        <v>0</v>
      </c>
      <c r="DQ46" s="33">
        <f t="shared" si="39"/>
        <v>0</v>
      </c>
      <c r="DR46" s="47">
        <v>0</v>
      </c>
      <c r="DS46" s="47">
        <v>0</v>
      </c>
      <c r="DT46" s="33">
        <f t="shared" si="40"/>
        <v>0</v>
      </c>
      <c r="DU46" s="47"/>
      <c r="DV46" s="42">
        <v>0</v>
      </c>
      <c r="DW46" s="33">
        <f t="shared" si="41"/>
        <v>0</v>
      </c>
      <c r="DX46" s="47">
        <v>0</v>
      </c>
      <c r="DY46" s="47">
        <v>2670</v>
      </c>
      <c r="DZ46" s="33">
        <f t="shared" si="42"/>
        <v>222.5</v>
      </c>
      <c r="EA46" s="47"/>
      <c r="EB46" s="47"/>
      <c r="EC46" s="12">
        <f t="shared" si="43"/>
        <v>2670</v>
      </c>
      <c r="ED46" s="33">
        <f t="shared" si="44"/>
        <v>222.5</v>
      </c>
      <c r="EE46" s="12"/>
      <c r="EF46" s="14">
        <f t="shared" si="66"/>
        <v>0</v>
      </c>
      <c r="EH46" s="14"/>
      <c r="EJ46" s="14"/>
      <c r="EK46" s="14"/>
      <c r="EM46" s="14"/>
    </row>
    <row r="47" spans="1:143" s="15" customFormat="1" ht="20.25" customHeight="1">
      <c r="A47" s="21">
        <v>38</v>
      </c>
      <c r="B47" s="41" t="s">
        <v>93</v>
      </c>
      <c r="C47" s="38"/>
      <c r="D47" s="42"/>
      <c r="E47" s="25">
        <f t="shared" si="0"/>
        <v>26445</v>
      </c>
      <c r="F47" s="33">
        <f t="shared" si="45"/>
        <v>2203.75</v>
      </c>
      <c r="G47" s="12">
        <f t="shared" si="46"/>
        <v>0</v>
      </c>
      <c r="H47" s="12">
        <f t="shared" si="47"/>
        <v>0</v>
      </c>
      <c r="I47" s="12">
        <f t="shared" si="48"/>
        <v>0</v>
      </c>
      <c r="J47" s="12">
        <f t="shared" si="1"/>
        <v>8515</v>
      </c>
      <c r="K47" s="33">
        <f t="shared" si="2"/>
        <v>709.58333333333337</v>
      </c>
      <c r="L47" s="12">
        <f t="shared" si="49"/>
        <v>0</v>
      </c>
      <c r="M47" s="12">
        <f t="shared" si="50"/>
        <v>0</v>
      </c>
      <c r="N47" s="12">
        <f t="shared" si="51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52"/>
        <v>0</v>
      </c>
      <c r="S47" s="11">
        <f t="shared" si="53"/>
        <v>0</v>
      </c>
      <c r="T47" s="47">
        <v>20</v>
      </c>
      <c r="U47" s="33">
        <f t="shared" si="6"/>
        <v>1.6666666666666667</v>
      </c>
      <c r="V47" s="47"/>
      <c r="W47" s="12">
        <f t="shared" si="54"/>
        <v>0</v>
      </c>
      <c r="X47" s="11">
        <f t="shared" si="55"/>
        <v>0</v>
      </c>
      <c r="Y47" s="47">
        <v>3300</v>
      </c>
      <c r="Z47" s="33">
        <f t="shared" si="7"/>
        <v>275</v>
      </c>
      <c r="AA47" s="47"/>
      <c r="AB47" s="12">
        <f t="shared" si="56"/>
        <v>0</v>
      </c>
      <c r="AC47" s="11">
        <f t="shared" si="57"/>
        <v>0</v>
      </c>
      <c r="AD47" s="47">
        <v>3406</v>
      </c>
      <c r="AE47" s="33">
        <f t="shared" si="8"/>
        <v>283.83333333333331</v>
      </c>
      <c r="AF47" s="47"/>
      <c r="AG47" s="12">
        <f t="shared" si="58"/>
        <v>0</v>
      </c>
      <c r="AH47" s="11">
        <f t="shared" si="59"/>
        <v>0</v>
      </c>
      <c r="AI47" s="47">
        <v>30</v>
      </c>
      <c r="AJ47" s="33">
        <f t="shared" si="9"/>
        <v>2.5</v>
      </c>
      <c r="AK47" s="47"/>
      <c r="AL47" s="12">
        <f t="shared" si="60"/>
        <v>0</v>
      </c>
      <c r="AM47" s="11">
        <f t="shared" si="61"/>
        <v>0</v>
      </c>
      <c r="AN47" s="47"/>
      <c r="AO47" s="33">
        <f t="shared" si="10"/>
        <v>0</v>
      </c>
      <c r="AP47" s="47"/>
      <c r="AQ47" s="12" t="e">
        <f t="shared" si="62"/>
        <v>#DIV/0!</v>
      </c>
      <c r="AR47" s="11" t="e">
        <f t="shared" si="63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64"/>
        <v>0</v>
      </c>
      <c r="BR47" s="11">
        <f t="shared" si="65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f t="shared" si="34"/>
        <v>26445</v>
      </c>
      <c r="DH47" s="33">
        <f t="shared" si="35"/>
        <v>2203.75</v>
      </c>
      <c r="DI47" s="12">
        <f t="shared" si="36"/>
        <v>0</v>
      </c>
      <c r="DJ47" s="42">
        <v>0</v>
      </c>
      <c r="DK47" s="33">
        <f t="shared" si="37"/>
        <v>0</v>
      </c>
      <c r="DL47" s="47">
        <v>0</v>
      </c>
      <c r="DM47" s="47">
        <v>0</v>
      </c>
      <c r="DN47" s="33">
        <f t="shared" si="38"/>
        <v>0</v>
      </c>
      <c r="DO47" s="47"/>
      <c r="DP47" s="42">
        <v>0</v>
      </c>
      <c r="DQ47" s="33">
        <f t="shared" si="39"/>
        <v>0</v>
      </c>
      <c r="DR47" s="47">
        <v>0</v>
      </c>
      <c r="DS47" s="47">
        <v>0</v>
      </c>
      <c r="DT47" s="33">
        <f t="shared" si="40"/>
        <v>0</v>
      </c>
      <c r="DU47" s="47"/>
      <c r="DV47" s="42">
        <v>0</v>
      </c>
      <c r="DW47" s="33">
        <f t="shared" si="41"/>
        <v>0</v>
      </c>
      <c r="DX47" s="47">
        <v>0</v>
      </c>
      <c r="DY47" s="47">
        <v>1500</v>
      </c>
      <c r="DZ47" s="33">
        <f t="shared" si="42"/>
        <v>125</v>
      </c>
      <c r="EA47" s="47"/>
      <c r="EB47" s="47"/>
      <c r="EC47" s="12">
        <f t="shared" si="43"/>
        <v>1500</v>
      </c>
      <c r="ED47" s="33">
        <f t="shared" si="44"/>
        <v>125</v>
      </c>
      <c r="EE47" s="12"/>
      <c r="EF47" s="14">
        <f t="shared" si="66"/>
        <v>0</v>
      </c>
      <c r="EH47" s="14"/>
      <c r="EJ47" s="14"/>
      <c r="EK47" s="14"/>
      <c r="EM47" s="14"/>
    </row>
    <row r="48" spans="1:143" s="15" customFormat="1" ht="20.25" customHeight="1">
      <c r="A48" s="21">
        <v>39</v>
      </c>
      <c r="B48" s="73" t="s">
        <v>94</v>
      </c>
      <c r="C48" s="38">
        <v>200</v>
      </c>
      <c r="D48" s="42"/>
      <c r="E48" s="25">
        <f t="shared" si="0"/>
        <v>5081.7</v>
      </c>
      <c r="F48" s="33">
        <f t="shared" si="45"/>
        <v>423.47499999999997</v>
      </c>
      <c r="G48" s="12">
        <f t="shared" si="46"/>
        <v>0</v>
      </c>
      <c r="H48" s="12">
        <f t="shared" si="47"/>
        <v>0</v>
      </c>
      <c r="I48" s="12">
        <f t="shared" si="48"/>
        <v>0</v>
      </c>
      <c r="J48" s="12">
        <f t="shared" si="1"/>
        <v>573.70000000000005</v>
      </c>
      <c r="K48" s="33">
        <f t="shared" si="2"/>
        <v>47.808333333333337</v>
      </c>
      <c r="L48" s="12">
        <f t="shared" si="49"/>
        <v>0</v>
      </c>
      <c r="M48" s="12">
        <f t="shared" si="50"/>
        <v>0</v>
      </c>
      <c r="N48" s="12">
        <f t="shared" si="51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52"/>
        <v>0</v>
      </c>
      <c r="S48" s="11">
        <f t="shared" si="53"/>
        <v>0</v>
      </c>
      <c r="T48" s="47">
        <v>0</v>
      </c>
      <c r="U48" s="33">
        <f t="shared" si="6"/>
        <v>0</v>
      </c>
      <c r="V48" s="47"/>
      <c r="W48" s="12" t="e">
        <f t="shared" si="54"/>
        <v>#DIV/0!</v>
      </c>
      <c r="X48" s="11" t="e">
        <f t="shared" si="55"/>
        <v>#DIV/0!</v>
      </c>
      <c r="Y48" s="47">
        <v>142.5</v>
      </c>
      <c r="Z48" s="33">
        <f t="shared" si="7"/>
        <v>11.875</v>
      </c>
      <c r="AA48" s="47"/>
      <c r="AB48" s="12">
        <f t="shared" si="56"/>
        <v>0</v>
      </c>
      <c r="AC48" s="11">
        <f t="shared" si="57"/>
        <v>0</v>
      </c>
      <c r="AD48" s="47">
        <v>31.2</v>
      </c>
      <c r="AE48" s="33">
        <f t="shared" si="8"/>
        <v>2.6</v>
      </c>
      <c r="AF48" s="47"/>
      <c r="AG48" s="12">
        <f t="shared" si="58"/>
        <v>0</v>
      </c>
      <c r="AH48" s="11">
        <f t="shared" si="59"/>
        <v>0</v>
      </c>
      <c r="AI48" s="47">
        <v>0</v>
      </c>
      <c r="AJ48" s="33">
        <f t="shared" si="9"/>
        <v>0</v>
      </c>
      <c r="AK48" s="47"/>
      <c r="AL48" s="12" t="e">
        <f t="shared" si="60"/>
        <v>#DIV/0!</v>
      </c>
      <c r="AM48" s="11" t="e">
        <f t="shared" si="61"/>
        <v>#DIV/0!</v>
      </c>
      <c r="AN48" s="47"/>
      <c r="AO48" s="33">
        <f t="shared" si="10"/>
        <v>0</v>
      </c>
      <c r="AP48" s="47"/>
      <c r="AQ48" s="12" t="e">
        <f t="shared" si="62"/>
        <v>#DIV/0!</v>
      </c>
      <c r="AR48" s="11" t="e">
        <f t="shared" si="63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64"/>
        <v>0</v>
      </c>
      <c r="BR48" s="11">
        <f t="shared" si="65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34"/>
        <v>5081.7</v>
      </c>
      <c r="DH48" s="33">
        <f t="shared" si="35"/>
        <v>423.47499999999997</v>
      </c>
      <c r="DI48" s="12">
        <f t="shared" si="36"/>
        <v>0</v>
      </c>
      <c r="DJ48" s="42">
        <v>0</v>
      </c>
      <c r="DK48" s="33">
        <f t="shared" si="37"/>
        <v>0</v>
      </c>
      <c r="DL48" s="47">
        <v>0</v>
      </c>
      <c r="DM48" s="47">
        <v>0</v>
      </c>
      <c r="DN48" s="33">
        <f t="shared" si="38"/>
        <v>0</v>
      </c>
      <c r="DO48" s="47"/>
      <c r="DP48" s="42">
        <v>0</v>
      </c>
      <c r="DQ48" s="33">
        <f t="shared" si="39"/>
        <v>0</v>
      </c>
      <c r="DR48" s="47">
        <v>0</v>
      </c>
      <c r="DS48" s="47">
        <v>0</v>
      </c>
      <c r="DT48" s="33">
        <f t="shared" si="40"/>
        <v>0</v>
      </c>
      <c r="DU48" s="47"/>
      <c r="DV48" s="42">
        <v>0</v>
      </c>
      <c r="DW48" s="33">
        <f t="shared" si="41"/>
        <v>0</v>
      </c>
      <c r="DX48" s="47">
        <v>0</v>
      </c>
      <c r="DY48" s="47">
        <v>500</v>
      </c>
      <c r="DZ48" s="33">
        <f t="shared" si="42"/>
        <v>41.666666666666664</v>
      </c>
      <c r="EA48" s="47"/>
      <c r="EB48" s="47"/>
      <c r="EC48" s="12">
        <f t="shared" si="43"/>
        <v>500</v>
      </c>
      <c r="ED48" s="33">
        <f t="shared" si="44"/>
        <v>41.666666666666664</v>
      </c>
      <c r="EE48" s="12"/>
      <c r="EF48" s="14">
        <f t="shared" si="66"/>
        <v>0</v>
      </c>
      <c r="EH48" s="14"/>
      <c r="EJ48" s="14"/>
      <c r="EK48" s="14"/>
      <c r="EM48" s="14"/>
    </row>
    <row r="49" spans="1:143" s="15" customFormat="1" ht="20.25" customHeight="1">
      <c r="A49" s="21">
        <v>40</v>
      </c>
      <c r="B49" s="73" t="s">
        <v>95</v>
      </c>
      <c r="C49" s="38">
        <v>1157.8</v>
      </c>
      <c r="D49" s="42"/>
      <c r="E49" s="25">
        <f t="shared" si="0"/>
        <v>6020.3</v>
      </c>
      <c r="F49" s="33">
        <f t="shared" si="45"/>
        <v>501.69166666666666</v>
      </c>
      <c r="G49" s="12">
        <f t="shared" si="46"/>
        <v>0</v>
      </c>
      <c r="H49" s="12">
        <f t="shared" si="47"/>
        <v>0</v>
      </c>
      <c r="I49" s="12">
        <f t="shared" si="48"/>
        <v>0</v>
      </c>
      <c r="J49" s="12">
        <f t="shared" si="1"/>
        <v>1922.8</v>
      </c>
      <c r="K49" s="33">
        <f t="shared" si="2"/>
        <v>160.23333333333332</v>
      </c>
      <c r="L49" s="12">
        <f t="shared" si="49"/>
        <v>0</v>
      </c>
      <c r="M49" s="12">
        <f t="shared" si="50"/>
        <v>0</v>
      </c>
      <c r="N49" s="12">
        <f t="shared" si="51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52"/>
        <v>0</v>
      </c>
      <c r="S49" s="11">
        <f t="shared" si="53"/>
        <v>0</v>
      </c>
      <c r="T49" s="47">
        <v>2.8</v>
      </c>
      <c r="U49" s="33">
        <f t="shared" si="6"/>
        <v>0.23333333333333331</v>
      </c>
      <c r="V49" s="47"/>
      <c r="W49" s="12">
        <f t="shared" si="54"/>
        <v>0</v>
      </c>
      <c r="X49" s="11">
        <f t="shared" si="55"/>
        <v>0</v>
      </c>
      <c r="Y49" s="47">
        <v>200</v>
      </c>
      <c r="Z49" s="33">
        <f t="shared" si="7"/>
        <v>16.666666666666668</v>
      </c>
      <c r="AA49" s="47"/>
      <c r="AB49" s="12">
        <f t="shared" si="56"/>
        <v>0</v>
      </c>
      <c r="AC49" s="11">
        <f t="shared" si="57"/>
        <v>0</v>
      </c>
      <c r="AD49" s="47">
        <v>220</v>
      </c>
      <c r="AE49" s="33">
        <f t="shared" si="8"/>
        <v>18.333333333333332</v>
      </c>
      <c r="AF49" s="47"/>
      <c r="AG49" s="12">
        <f t="shared" si="58"/>
        <v>0</v>
      </c>
      <c r="AH49" s="11">
        <f t="shared" si="59"/>
        <v>0</v>
      </c>
      <c r="AI49" s="47">
        <v>0</v>
      </c>
      <c r="AJ49" s="33">
        <f t="shared" si="9"/>
        <v>0</v>
      </c>
      <c r="AK49" s="47"/>
      <c r="AL49" s="12" t="e">
        <f t="shared" si="60"/>
        <v>#DIV/0!</v>
      </c>
      <c r="AM49" s="11" t="e">
        <f t="shared" si="61"/>
        <v>#DIV/0!</v>
      </c>
      <c r="AN49" s="47"/>
      <c r="AO49" s="33">
        <f t="shared" si="10"/>
        <v>0</v>
      </c>
      <c r="AP49" s="47"/>
      <c r="AQ49" s="12" t="e">
        <f t="shared" si="62"/>
        <v>#DIV/0!</v>
      </c>
      <c r="AR49" s="11" t="e">
        <f t="shared" si="63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64"/>
        <v>0</v>
      </c>
      <c r="BR49" s="11">
        <f t="shared" si="65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34"/>
        <v>6020.3</v>
      </c>
      <c r="DH49" s="33">
        <f t="shared" si="35"/>
        <v>501.69166666666666</v>
      </c>
      <c r="DI49" s="12">
        <f t="shared" si="36"/>
        <v>0</v>
      </c>
      <c r="DJ49" s="42">
        <v>0</v>
      </c>
      <c r="DK49" s="33">
        <f t="shared" si="37"/>
        <v>0</v>
      </c>
      <c r="DL49" s="47">
        <v>0</v>
      </c>
      <c r="DM49" s="47">
        <v>0</v>
      </c>
      <c r="DN49" s="33">
        <f t="shared" si="38"/>
        <v>0</v>
      </c>
      <c r="DO49" s="47"/>
      <c r="DP49" s="42">
        <v>0</v>
      </c>
      <c r="DQ49" s="33">
        <f t="shared" si="39"/>
        <v>0</v>
      </c>
      <c r="DR49" s="47">
        <v>0</v>
      </c>
      <c r="DS49" s="47">
        <v>0</v>
      </c>
      <c r="DT49" s="33">
        <f t="shared" si="40"/>
        <v>0</v>
      </c>
      <c r="DU49" s="47"/>
      <c r="DV49" s="42">
        <v>0</v>
      </c>
      <c r="DW49" s="33">
        <f t="shared" si="41"/>
        <v>0</v>
      </c>
      <c r="DX49" s="47">
        <v>0</v>
      </c>
      <c r="DY49" s="47">
        <v>300</v>
      </c>
      <c r="DZ49" s="33">
        <f t="shared" si="42"/>
        <v>25</v>
      </c>
      <c r="EA49" s="47"/>
      <c r="EB49" s="47"/>
      <c r="EC49" s="12">
        <f t="shared" si="43"/>
        <v>300</v>
      </c>
      <c r="ED49" s="33">
        <f t="shared" si="44"/>
        <v>25</v>
      </c>
      <c r="EE49" s="12"/>
      <c r="EF49" s="14">
        <f t="shared" si="66"/>
        <v>0</v>
      </c>
      <c r="EH49" s="14"/>
      <c r="EJ49" s="14"/>
      <c r="EK49" s="14"/>
      <c r="EM49" s="14"/>
    </row>
    <row r="50" spans="1:143" s="15" customFormat="1" ht="20.25" customHeight="1">
      <c r="A50" s="21" t="s">
        <v>222</v>
      </c>
      <c r="B50" s="73" t="s">
        <v>96</v>
      </c>
      <c r="C50" s="38">
        <v>300</v>
      </c>
      <c r="D50" s="42"/>
      <c r="E50" s="25">
        <f t="shared" si="0"/>
        <v>5380.08</v>
      </c>
      <c r="F50" s="33">
        <f t="shared" si="45"/>
        <v>448.34</v>
      </c>
      <c r="G50" s="12">
        <f t="shared" si="46"/>
        <v>0</v>
      </c>
      <c r="H50" s="12">
        <f t="shared" si="47"/>
        <v>0</v>
      </c>
      <c r="I50" s="12">
        <f t="shared" si="48"/>
        <v>0</v>
      </c>
      <c r="J50" s="12">
        <f t="shared" si="1"/>
        <v>855.90000000000009</v>
      </c>
      <c r="K50" s="33">
        <f t="shared" si="2"/>
        <v>71.325000000000003</v>
      </c>
      <c r="L50" s="12">
        <f t="shared" si="49"/>
        <v>0</v>
      </c>
      <c r="M50" s="12">
        <f t="shared" si="50"/>
        <v>0</v>
      </c>
      <c r="N50" s="12">
        <f t="shared" si="51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52"/>
        <v>0</v>
      </c>
      <c r="S50" s="11">
        <f t="shared" si="53"/>
        <v>0</v>
      </c>
      <c r="T50" s="47">
        <v>2.6</v>
      </c>
      <c r="U50" s="33">
        <f t="shared" si="6"/>
        <v>0.21666666666666667</v>
      </c>
      <c r="V50" s="47"/>
      <c r="W50" s="12">
        <f t="shared" si="54"/>
        <v>0</v>
      </c>
      <c r="X50" s="11">
        <f t="shared" si="55"/>
        <v>0</v>
      </c>
      <c r="Y50" s="47">
        <v>410</v>
      </c>
      <c r="Z50" s="33">
        <f t="shared" si="7"/>
        <v>34.166666666666664</v>
      </c>
      <c r="AA50" s="47"/>
      <c r="AB50" s="12">
        <f t="shared" si="56"/>
        <v>0</v>
      </c>
      <c r="AC50" s="11">
        <f t="shared" si="57"/>
        <v>0</v>
      </c>
      <c r="AD50" s="47">
        <v>183.3</v>
      </c>
      <c r="AE50" s="33">
        <f t="shared" si="8"/>
        <v>15.275</v>
      </c>
      <c r="AF50" s="47"/>
      <c r="AG50" s="12">
        <f t="shared" si="58"/>
        <v>0</v>
      </c>
      <c r="AH50" s="11">
        <f t="shared" si="59"/>
        <v>0</v>
      </c>
      <c r="AI50" s="47">
        <v>0</v>
      </c>
      <c r="AJ50" s="33">
        <f t="shared" si="9"/>
        <v>0</v>
      </c>
      <c r="AK50" s="47"/>
      <c r="AL50" s="12" t="e">
        <f t="shared" si="60"/>
        <v>#DIV/0!</v>
      </c>
      <c r="AM50" s="11" t="e">
        <f t="shared" si="61"/>
        <v>#DIV/0!</v>
      </c>
      <c r="AN50" s="47"/>
      <c r="AO50" s="33">
        <f t="shared" si="10"/>
        <v>0</v>
      </c>
      <c r="AP50" s="47"/>
      <c r="AQ50" s="12" t="e">
        <f t="shared" si="62"/>
        <v>#DIV/0!</v>
      </c>
      <c r="AR50" s="11" t="e">
        <f t="shared" si="63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64"/>
        <v>0</v>
      </c>
      <c r="BR50" s="11">
        <f t="shared" si="65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34"/>
        <v>5380.08</v>
      </c>
      <c r="DH50" s="33">
        <f t="shared" si="35"/>
        <v>448.34</v>
      </c>
      <c r="DI50" s="12">
        <f t="shared" si="36"/>
        <v>0</v>
      </c>
      <c r="DJ50" s="42">
        <v>0</v>
      </c>
      <c r="DK50" s="33">
        <f t="shared" si="37"/>
        <v>0</v>
      </c>
      <c r="DL50" s="47">
        <v>0</v>
      </c>
      <c r="DM50" s="47">
        <v>0</v>
      </c>
      <c r="DN50" s="33">
        <f t="shared" si="38"/>
        <v>0</v>
      </c>
      <c r="DO50" s="47"/>
      <c r="DP50" s="42">
        <v>0</v>
      </c>
      <c r="DQ50" s="33">
        <f t="shared" si="39"/>
        <v>0</v>
      </c>
      <c r="DR50" s="47">
        <v>0</v>
      </c>
      <c r="DS50" s="47">
        <v>0</v>
      </c>
      <c r="DT50" s="33">
        <f t="shared" si="40"/>
        <v>0</v>
      </c>
      <c r="DU50" s="47"/>
      <c r="DV50" s="42">
        <v>0</v>
      </c>
      <c r="DW50" s="33">
        <f t="shared" si="41"/>
        <v>0</v>
      </c>
      <c r="DX50" s="47">
        <v>0</v>
      </c>
      <c r="DY50" s="47">
        <v>270</v>
      </c>
      <c r="DZ50" s="33">
        <f t="shared" si="42"/>
        <v>22.5</v>
      </c>
      <c r="EA50" s="47"/>
      <c r="EB50" s="47"/>
      <c r="EC50" s="12">
        <f t="shared" si="43"/>
        <v>270</v>
      </c>
      <c r="ED50" s="33">
        <f t="shared" si="44"/>
        <v>22.5</v>
      </c>
      <c r="EE50" s="12"/>
      <c r="EF50" s="14">
        <f t="shared" si="66"/>
        <v>0</v>
      </c>
      <c r="EH50" s="14"/>
      <c r="EJ50" s="14"/>
      <c r="EK50" s="14"/>
      <c r="EM50" s="14"/>
    </row>
    <row r="51" spans="1:143" s="15" customFormat="1" ht="20.25" customHeight="1">
      <c r="A51" s="21">
        <v>42</v>
      </c>
      <c r="B51" s="73" t="s">
        <v>97</v>
      </c>
      <c r="C51" s="38">
        <v>3225.5</v>
      </c>
      <c r="D51" s="42"/>
      <c r="E51" s="25">
        <f t="shared" si="0"/>
        <v>13205.599999999999</v>
      </c>
      <c r="F51" s="33">
        <f t="shared" si="45"/>
        <v>1100.4666666666665</v>
      </c>
      <c r="G51" s="12">
        <f t="shared" si="46"/>
        <v>0</v>
      </c>
      <c r="H51" s="12">
        <f t="shared" si="47"/>
        <v>0</v>
      </c>
      <c r="I51" s="12">
        <f t="shared" si="48"/>
        <v>0</v>
      </c>
      <c r="J51" s="12">
        <f t="shared" si="1"/>
        <v>2574.3000000000002</v>
      </c>
      <c r="K51" s="33">
        <f t="shared" si="2"/>
        <v>214.52500000000001</v>
      </c>
      <c r="L51" s="12">
        <f t="shared" si="49"/>
        <v>0</v>
      </c>
      <c r="M51" s="12">
        <f t="shared" si="50"/>
        <v>0</v>
      </c>
      <c r="N51" s="12">
        <f t="shared" si="51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52"/>
        <v>0</v>
      </c>
      <c r="S51" s="11">
        <f t="shared" si="53"/>
        <v>0</v>
      </c>
      <c r="T51" s="47">
        <v>0</v>
      </c>
      <c r="U51" s="33">
        <f t="shared" si="6"/>
        <v>0</v>
      </c>
      <c r="V51" s="47"/>
      <c r="W51" s="12" t="e">
        <f t="shared" si="54"/>
        <v>#DIV/0!</v>
      </c>
      <c r="X51" s="11" t="e">
        <f t="shared" si="55"/>
        <v>#DIV/0!</v>
      </c>
      <c r="Y51" s="47">
        <v>915.6</v>
      </c>
      <c r="Z51" s="33">
        <f t="shared" si="7"/>
        <v>76.3</v>
      </c>
      <c r="AA51" s="47"/>
      <c r="AB51" s="12">
        <f t="shared" si="56"/>
        <v>0</v>
      </c>
      <c r="AC51" s="11">
        <f t="shared" si="57"/>
        <v>0</v>
      </c>
      <c r="AD51" s="47">
        <v>1618.7</v>
      </c>
      <c r="AE51" s="33">
        <f t="shared" si="8"/>
        <v>134.89166666666668</v>
      </c>
      <c r="AF51" s="47"/>
      <c r="AG51" s="12">
        <f t="shared" si="58"/>
        <v>0</v>
      </c>
      <c r="AH51" s="11">
        <f t="shared" si="59"/>
        <v>0</v>
      </c>
      <c r="AI51" s="47">
        <v>40</v>
      </c>
      <c r="AJ51" s="33">
        <f t="shared" si="9"/>
        <v>3.3333333333333335</v>
      </c>
      <c r="AK51" s="47"/>
      <c r="AL51" s="12">
        <f t="shared" si="60"/>
        <v>0</v>
      </c>
      <c r="AM51" s="11">
        <f t="shared" si="61"/>
        <v>0</v>
      </c>
      <c r="AN51" s="47"/>
      <c r="AO51" s="33">
        <f t="shared" si="10"/>
        <v>0</v>
      </c>
      <c r="AP51" s="47"/>
      <c r="AQ51" s="12" t="e">
        <f t="shared" si="62"/>
        <v>#DIV/0!</v>
      </c>
      <c r="AR51" s="11" t="e">
        <f t="shared" si="63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64"/>
        <v>#DIV/0!</v>
      </c>
      <c r="BR51" s="11" t="e">
        <f t="shared" si="65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34"/>
        <v>13205.599999999999</v>
      </c>
      <c r="DH51" s="33">
        <f t="shared" si="35"/>
        <v>1100.4666666666665</v>
      </c>
      <c r="DI51" s="12">
        <f t="shared" si="36"/>
        <v>0</v>
      </c>
      <c r="DJ51" s="42">
        <v>0</v>
      </c>
      <c r="DK51" s="33">
        <f t="shared" si="37"/>
        <v>0</v>
      </c>
      <c r="DL51" s="47">
        <v>0</v>
      </c>
      <c r="DM51" s="47">
        <v>0</v>
      </c>
      <c r="DN51" s="33">
        <f t="shared" si="38"/>
        <v>0</v>
      </c>
      <c r="DO51" s="47"/>
      <c r="DP51" s="42">
        <v>0</v>
      </c>
      <c r="DQ51" s="33">
        <f t="shared" si="39"/>
        <v>0</v>
      </c>
      <c r="DR51" s="47">
        <v>0</v>
      </c>
      <c r="DS51" s="47">
        <v>0</v>
      </c>
      <c r="DT51" s="33">
        <f t="shared" si="40"/>
        <v>0</v>
      </c>
      <c r="DU51" s="47"/>
      <c r="DV51" s="42">
        <v>0</v>
      </c>
      <c r="DW51" s="33">
        <f t="shared" si="41"/>
        <v>0</v>
      </c>
      <c r="DX51" s="47">
        <v>0</v>
      </c>
      <c r="DY51" s="47">
        <v>700</v>
      </c>
      <c r="DZ51" s="33">
        <f t="shared" si="42"/>
        <v>58.333333333333336</v>
      </c>
      <c r="EA51" s="47"/>
      <c r="EB51" s="47"/>
      <c r="EC51" s="12">
        <f t="shared" si="43"/>
        <v>700</v>
      </c>
      <c r="ED51" s="33">
        <f t="shared" si="44"/>
        <v>58.333333333333336</v>
      </c>
      <c r="EE51" s="12"/>
      <c r="EF51" s="14">
        <f t="shared" si="66"/>
        <v>0</v>
      </c>
      <c r="EH51" s="14"/>
      <c r="EJ51" s="14"/>
      <c r="EK51" s="14"/>
      <c r="EM51" s="14"/>
    </row>
    <row r="52" spans="1:143" s="15" customFormat="1" ht="20.25" customHeight="1">
      <c r="A52" s="21">
        <v>43</v>
      </c>
      <c r="B52" s="73" t="s">
        <v>98</v>
      </c>
      <c r="C52" s="38">
        <v>23.8</v>
      </c>
      <c r="D52" s="42"/>
      <c r="E52" s="25">
        <f t="shared" si="0"/>
        <v>5242.4699999999993</v>
      </c>
      <c r="F52" s="33">
        <f t="shared" si="45"/>
        <v>436.87249999999995</v>
      </c>
      <c r="G52" s="12">
        <f t="shared" si="46"/>
        <v>0</v>
      </c>
      <c r="H52" s="12">
        <f t="shared" si="47"/>
        <v>0</v>
      </c>
      <c r="I52" s="12">
        <f t="shared" si="48"/>
        <v>0</v>
      </c>
      <c r="J52" s="12">
        <f t="shared" si="1"/>
        <v>1216.5999999999999</v>
      </c>
      <c r="K52" s="33">
        <f t="shared" si="2"/>
        <v>101.38333333333333</v>
      </c>
      <c r="L52" s="12">
        <f t="shared" si="49"/>
        <v>0</v>
      </c>
      <c r="M52" s="12">
        <f t="shared" si="50"/>
        <v>0</v>
      </c>
      <c r="N52" s="12">
        <f t="shared" si="51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52"/>
        <v>0</v>
      </c>
      <c r="S52" s="11">
        <f t="shared" si="53"/>
        <v>0</v>
      </c>
      <c r="T52" s="47">
        <v>0</v>
      </c>
      <c r="U52" s="33">
        <f t="shared" si="6"/>
        <v>0</v>
      </c>
      <c r="V52" s="47"/>
      <c r="W52" s="12" t="e">
        <f t="shared" si="54"/>
        <v>#DIV/0!</v>
      </c>
      <c r="X52" s="11" t="e">
        <f t="shared" si="55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6"/>
        <v>0</v>
      </c>
      <c r="AC52" s="11">
        <f t="shared" si="57"/>
        <v>0</v>
      </c>
      <c r="AD52" s="47">
        <v>380.8</v>
      </c>
      <c r="AE52" s="33">
        <f t="shared" si="8"/>
        <v>31.733333333333334</v>
      </c>
      <c r="AF52" s="47"/>
      <c r="AG52" s="12">
        <f t="shared" si="58"/>
        <v>0</v>
      </c>
      <c r="AH52" s="11">
        <f t="shared" si="59"/>
        <v>0</v>
      </c>
      <c r="AI52" s="47">
        <v>0</v>
      </c>
      <c r="AJ52" s="33">
        <f t="shared" si="9"/>
        <v>0</v>
      </c>
      <c r="AK52" s="47"/>
      <c r="AL52" s="12" t="e">
        <f t="shared" si="60"/>
        <v>#DIV/0!</v>
      </c>
      <c r="AM52" s="11" t="e">
        <f t="shared" si="61"/>
        <v>#DIV/0!</v>
      </c>
      <c r="AN52" s="47"/>
      <c r="AO52" s="33">
        <f t="shared" si="10"/>
        <v>0</v>
      </c>
      <c r="AP52" s="47"/>
      <c r="AQ52" s="12" t="e">
        <f t="shared" si="62"/>
        <v>#DIV/0!</v>
      </c>
      <c r="AR52" s="11" t="e">
        <f t="shared" si="63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64"/>
        <v>0</v>
      </c>
      <c r="BR52" s="11">
        <f t="shared" si="65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34"/>
        <v>5242.4699999999993</v>
      </c>
      <c r="DH52" s="33">
        <f t="shared" si="35"/>
        <v>436.87249999999995</v>
      </c>
      <c r="DI52" s="12">
        <f t="shared" si="36"/>
        <v>0</v>
      </c>
      <c r="DJ52" s="42">
        <v>0</v>
      </c>
      <c r="DK52" s="33">
        <f t="shared" si="37"/>
        <v>0</v>
      </c>
      <c r="DL52" s="47">
        <v>0</v>
      </c>
      <c r="DM52" s="47">
        <v>0</v>
      </c>
      <c r="DN52" s="33">
        <f t="shared" si="38"/>
        <v>0</v>
      </c>
      <c r="DO52" s="47"/>
      <c r="DP52" s="42">
        <v>0</v>
      </c>
      <c r="DQ52" s="33">
        <f t="shared" si="39"/>
        <v>0</v>
      </c>
      <c r="DR52" s="47">
        <v>0</v>
      </c>
      <c r="DS52" s="47">
        <v>0</v>
      </c>
      <c r="DT52" s="33">
        <f t="shared" si="40"/>
        <v>0</v>
      </c>
      <c r="DU52" s="47"/>
      <c r="DV52" s="42">
        <v>0</v>
      </c>
      <c r="DW52" s="33">
        <f t="shared" si="41"/>
        <v>0</v>
      </c>
      <c r="DX52" s="47">
        <v>0</v>
      </c>
      <c r="DY52" s="47">
        <v>265</v>
      </c>
      <c r="DZ52" s="33">
        <f t="shared" si="42"/>
        <v>22.083333333333332</v>
      </c>
      <c r="EA52" s="47"/>
      <c r="EB52" s="47"/>
      <c r="EC52" s="12">
        <f t="shared" si="43"/>
        <v>265</v>
      </c>
      <c r="ED52" s="33">
        <f t="shared" si="44"/>
        <v>22.083333333333332</v>
      </c>
      <c r="EE52" s="12"/>
      <c r="EF52" s="14">
        <f t="shared" si="66"/>
        <v>0</v>
      </c>
      <c r="EH52" s="14"/>
      <c r="EJ52" s="14"/>
      <c r="EK52" s="14"/>
      <c r="EM52" s="14"/>
    </row>
    <row r="53" spans="1:143" s="15" customFormat="1" ht="20.25" customHeight="1">
      <c r="A53" s="21">
        <v>44</v>
      </c>
      <c r="B53" s="73" t="s">
        <v>99</v>
      </c>
      <c r="C53" s="38">
        <v>1914.8</v>
      </c>
      <c r="D53" s="42"/>
      <c r="E53" s="25">
        <f t="shared" si="0"/>
        <v>18755.7</v>
      </c>
      <c r="F53" s="33">
        <f t="shared" si="45"/>
        <v>1562.9750000000001</v>
      </c>
      <c r="G53" s="12">
        <f t="shared" si="46"/>
        <v>0</v>
      </c>
      <c r="H53" s="12">
        <f t="shared" si="47"/>
        <v>0</v>
      </c>
      <c r="I53" s="12">
        <f t="shared" si="48"/>
        <v>0</v>
      </c>
      <c r="J53" s="12">
        <f t="shared" si="1"/>
        <v>6443</v>
      </c>
      <c r="K53" s="33">
        <f t="shared" si="2"/>
        <v>536.91666666666663</v>
      </c>
      <c r="L53" s="12">
        <f t="shared" si="49"/>
        <v>0</v>
      </c>
      <c r="M53" s="12">
        <f t="shared" si="50"/>
        <v>0</v>
      </c>
      <c r="N53" s="12">
        <f t="shared" si="51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52"/>
        <v>0</v>
      </c>
      <c r="S53" s="11">
        <f t="shared" si="53"/>
        <v>0</v>
      </c>
      <c r="T53" s="47">
        <v>13.9</v>
      </c>
      <c r="U53" s="33">
        <f t="shared" si="6"/>
        <v>1.1583333333333334</v>
      </c>
      <c r="V53" s="47"/>
      <c r="W53" s="12">
        <f t="shared" si="54"/>
        <v>0</v>
      </c>
      <c r="X53" s="11">
        <f t="shared" si="55"/>
        <v>0</v>
      </c>
      <c r="Y53" s="47">
        <v>1008.2</v>
      </c>
      <c r="Z53" s="33">
        <f t="shared" si="7"/>
        <v>84.016666666666666</v>
      </c>
      <c r="AA53" s="47"/>
      <c r="AB53" s="12">
        <f t="shared" si="56"/>
        <v>0</v>
      </c>
      <c r="AC53" s="11">
        <f t="shared" si="57"/>
        <v>0</v>
      </c>
      <c r="AD53" s="47">
        <v>2438</v>
      </c>
      <c r="AE53" s="33">
        <f t="shared" si="8"/>
        <v>203.16666666666666</v>
      </c>
      <c r="AF53" s="47"/>
      <c r="AG53" s="12">
        <f t="shared" si="58"/>
        <v>0</v>
      </c>
      <c r="AH53" s="11">
        <f t="shared" si="59"/>
        <v>0</v>
      </c>
      <c r="AI53" s="47">
        <v>28</v>
      </c>
      <c r="AJ53" s="33">
        <f t="shared" si="9"/>
        <v>2.3333333333333335</v>
      </c>
      <c r="AK53" s="47"/>
      <c r="AL53" s="12">
        <f t="shared" si="60"/>
        <v>0</v>
      </c>
      <c r="AM53" s="11">
        <f t="shared" si="61"/>
        <v>0</v>
      </c>
      <c r="AN53" s="47"/>
      <c r="AO53" s="33">
        <f t="shared" si="10"/>
        <v>0</v>
      </c>
      <c r="AP53" s="47"/>
      <c r="AQ53" s="12" t="e">
        <f t="shared" si="62"/>
        <v>#DIV/0!</v>
      </c>
      <c r="AR53" s="11" t="e">
        <f t="shared" si="63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64"/>
        <v>#DIV/0!</v>
      </c>
      <c r="BR53" s="11" t="e">
        <f t="shared" si="65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34"/>
        <v>18755.7</v>
      </c>
      <c r="DH53" s="33">
        <f t="shared" si="35"/>
        <v>1562.9750000000001</v>
      </c>
      <c r="DI53" s="12">
        <f t="shared" si="36"/>
        <v>0</v>
      </c>
      <c r="DJ53" s="42">
        <v>0</v>
      </c>
      <c r="DK53" s="33">
        <f t="shared" si="37"/>
        <v>0</v>
      </c>
      <c r="DL53" s="47">
        <v>0</v>
      </c>
      <c r="DM53" s="47">
        <v>0</v>
      </c>
      <c r="DN53" s="33">
        <f t="shared" si="38"/>
        <v>0</v>
      </c>
      <c r="DO53" s="47"/>
      <c r="DP53" s="42">
        <v>0</v>
      </c>
      <c r="DQ53" s="33">
        <f t="shared" si="39"/>
        <v>0</v>
      </c>
      <c r="DR53" s="47">
        <v>0</v>
      </c>
      <c r="DS53" s="47">
        <v>0</v>
      </c>
      <c r="DT53" s="33">
        <f t="shared" si="40"/>
        <v>0</v>
      </c>
      <c r="DU53" s="47"/>
      <c r="DV53" s="42">
        <v>0</v>
      </c>
      <c r="DW53" s="33">
        <f t="shared" si="41"/>
        <v>0</v>
      </c>
      <c r="DX53" s="47">
        <v>0</v>
      </c>
      <c r="DY53" s="47">
        <v>0</v>
      </c>
      <c r="DZ53" s="33">
        <f t="shared" si="42"/>
        <v>0</v>
      </c>
      <c r="EA53" s="47"/>
      <c r="EB53" s="47"/>
      <c r="EC53" s="12">
        <f t="shared" si="43"/>
        <v>0</v>
      </c>
      <c r="ED53" s="33">
        <f t="shared" si="44"/>
        <v>0</v>
      </c>
      <c r="EE53" s="12"/>
      <c r="EF53" s="14">
        <f t="shared" si="66"/>
        <v>0</v>
      </c>
      <c r="EH53" s="14"/>
      <c r="EJ53" s="14"/>
      <c r="EK53" s="14"/>
      <c r="EM53" s="14"/>
    </row>
    <row r="54" spans="1:143" s="15" customFormat="1" ht="20.25" customHeight="1">
      <c r="A54" s="21">
        <v>45</v>
      </c>
      <c r="B54" s="73" t="s">
        <v>100</v>
      </c>
      <c r="C54" s="38">
        <v>700</v>
      </c>
      <c r="D54" s="42"/>
      <c r="E54" s="25">
        <f t="shared" si="0"/>
        <v>19397.400000000001</v>
      </c>
      <c r="F54" s="33">
        <f t="shared" si="45"/>
        <v>1616.45</v>
      </c>
      <c r="G54" s="12">
        <f t="shared" si="46"/>
        <v>0</v>
      </c>
      <c r="H54" s="12">
        <f t="shared" si="47"/>
        <v>0</v>
      </c>
      <c r="I54" s="12">
        <f t="shared" si="48"/>
        <v>0</v>
      </c>
      <c r="J54" s="12">
        <f t="shared" si="1"/>
        <v>4459</v>
      </c>
      <c r="K54" s="33">
        <f t="shared" si="2"/>
        <v>371.58333333333331</v>
      </c>
      <c r="L54" s="12">
        <f t="shared" si="49"/>
        <v>0</v>
      </c>
      <c r="M54" s="12">
        <f t="shared" si="50"/>
        <v>0</v>
      </c>
      <c r="N54" s="12">
        <f t="shared" si="51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52"/>
        <v>0</v>
      </c>
      <c r="S54" s="11">
        <f t="shared" si="53"/>
        <v>0</v>
      </c>
      <c r="T54" s="47">
        <v>7.4</v>
      </c>
      <c r="U54" s="33">
        <f t="shared" si="6"/>
        <v>0.6166666666666667</v>
      </c>
      <c r="V54" s="47"/>
      <c r="W54" s="12">
        <f t="shared" si="54"/>
        <v>0</v>
      </c>
      <c r="X54" s="11">
        <f t="shared" si="55"/>
        <v>0</v>
      </c>
      <c r="Y54" s="47">
        <v>1092</v>
      </c>
      <c r="Z54" s="33">
        <f t="shared" si="7"/>
        <v>91</v>
      </c>
      <c r="AA54" s="47"/>
      <c r="AB54" s="12">
        <f t="shared" si="56"/>
        <v>0</v>
      </c>
      <c r="AC54" s="11">
        <f t="shared" si="57"/>
        <v>0</v>
      </c>
      <c r="AD54" s="47">
        <v>2295.6</v>
      </c>
      <c r="AE54" s="33">
        <f t="shared" si="8"/>
        <v>191.29999999999998</v>
      </c>
      <c r="AF54" s="47"/>
      <c r="AG54" s="12">
        <f t="shared" si="58"/>
        <v>0</v>
      </c>
      <c r="AH54" s="11">
        <f t="shared" si="59"/>
        <v>0</v>
      </c>
      <c r="AI54" s="47">
        <v>64</v>
      </c>
      <c r="AJ54" s="33">
        <f t="shared" si="9"/>
        <v>5.333333333333333</v>
      </c>
      <c r="AK54" s="47"/>
      <c r="AL54" s="12">
        <f t="shared" si="60"/>
        <v>0</v>
      </c>
      <c r="AM54" s="11">
        <f t="shared" si="61"/>
        <v>0</v>
      </c>
      <c r="AN54" s="47"/>
      <c r="AO54" s="33">
        <f t="shared" si="10"/>
        <v>0</v>
      </c>
      <c r="AP54" s="47"/>
      <c r="AQ54" s="12" t="e">
        <f t="shared" si="62"/>
        <v>#DIV/0!</v>
      </c>
      <c r="AR54" s="11" t="e">
        <f t="shared" si="63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64"/>
        <v>0</v>
      </c>
      <c r="BR54" s="11">
        <f t="shared" si="65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34"/>
        <v>19397.400000000001</v>
      </c>
      <c r="DH54" s="33">
        <f t="shared" si="35"/>
        <v>1616.45</v>
      </c>
      <c r="DI54" s="12">
        <f t="shared" si="36"/>
        <v>0</v>
      </c>
      <c r="DJ54" s="42">
        <v>0</v>
      </c>
      <c r="DK54" s="33">
        <f t="shared" si="37"/>
        <v>0</v>
      </c>
      <c r="DL54" s="47">
        <v>0</v>
      </c>
      <c r="DM54" s="47">
        <v>0</v>
      </c>
      <c r="DN54" s="33">
        <f t="shared" si="38"/>
        <v>0</v>
      </c>
      <c r="DO54" s="47"/>
      <c r="DP54" s="42">
        <v>0</v>
      </c>
      <c r="DQ54" s="33">
        <f t="shared" si="39"/>
        <v>0</v>
      </c>
      <c r="DR54" s="47">
        <v>0</v>
      </c>
      <c r="DS54" s="47">
        <v>0</v>
      </c>
      <c r="DT54" s="33">
        <f t="shared" si="40"/>
        <v>0</v>
      </c>
      <c r="DU54" s="47"/>
      <c r="DV54" s="42">
        <v>0</v>
      </c>
      <c r="DW54" s="33">
        <f t="shared" si="41"/>
        <v>0</v>
      </c>
      <c r="DX54" s="47">
        <v>0</v>
      </c>
      <c r="DY54" s="47">
        <v>1500</v>
      </c>
      <c r="DZ54" s="33">
        <f t="shared" si="42"/>
        <v>125</v>
      </c>
      <c r="EA54" s="47"/>
      <c r="EB54" s="47"/>
      <c r="EC54" s="12">
        <f t="shared" si="43"/>
        <v>1500</v>
      </c>
      <c r="ED54" s="33">
        <f t="shared" si="44"/>
        <v>125</v>
      </c>
      <c r="EE54" s="12"/>
      <c r="EF54" s="14">
        <f t="shared" si="66"/>
        <v>0</v>
      </c>
      <c r="EH54" s="14"/>
      <c r="EJ54" s="14"/>
      <c r="EK54" s="14"/>
      <c r="EM54" s="14"/>
    </row>
    <row r="55" spans="1:143" s="15" customFormat="1" ht="20.25" customHeight="1">
      <c r="A55" s="21">
        <v>46</v>
      </c>
      <c r="B55" s="73" t="s">
        <v>101</v>
      </c>
      <c r="C55" s="38">
        <v>300</v>
      </c>
      <c r="D55" s="42"/>
      <c r="E55" s="25">
        <f t="shared" si="0"/>
        <v>4917.7</v>
      </c>
      <c r="F55" s="33">
        <f t="shared" si="45"/>
        <v>409.80833333333334</v>
      </c>
      <c r="G55" s="12">
        <f t="shared" si="46"/>
        <v>0</v>
      </c>
      <c r="H55" s="12">
        <f t="shared" si="47"/>
        <v>0</v>
      </c>
      <c r="I55" s="12">
        <f t="shared" si="48"/>
        <v>0</v>
      </c>
      <c r="J55" s="12">
        <f t="shared" si="1"/>
        <v>1294.6999999999998</v>
      </c>
      <c r="K55" s="33">
        <f t="shared" si="2"/>
        <v>107.89166666666665</v>
      </c>
      <c r="L55" s="12">
        <f t="shared" si="49"/>
        <v>0</v>
      </c>
      <c r="M55" s="12">
        <f t="shared" si="50"/>
        <v>0</v>
      </c>
      <c r="N55" s="12">
        <f t="shared" si="51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52"/>
        <v>0</v>
      </c>
      <c r="S55" s="11">
        <f t="shared" si="53"/>
        <v>0</v>
      </c>
      <c r="T55" s="47">
        <v>0.4</v>
      </c>
      <c r="U55" s="33">
        <f t="shared" si="6"/>
        <v>3.3333333333333333E-2</v>
      </c>
      <c r="V55" s="47"/>
      <c r="W55" s="12">
        <f t="shared" si="54"/>
        <v>0</v>
      </c>
      <c r="X55" s="11">
        <f t="shared" si="55"/>
        <v>0</v>
      </c>
      <c r="Y55" s="47">
        <v>240</v>
      </c>
      <c r="Z55" s="33">
        <f t="shared" si="7"/>
        <v>20</v>
      </c>
      <c r="AA55" s="47"/>
      <c r="AB55" s="12">
        <f t="shared" si="56"/>
        <v>0</v>
      </c>
      <c r="AC55" s="11">
        <f t="shared" si="57"/>
        <v>0</v>
      </c>
      <c r="AD55" s="47">
        <v>724.3</v>
      </c>
      <c r="AE55" s="33">
        <f t="shared" si="8"/>
        <v>60.358333333333327</v>
      </c>
      <c r="AF55" s="47"/>
      <c r="AG55" s="12">
        <f t="shared" si="58"/>
        <v>0</v>
      </c>
      <c r="AH55" s="11">
        <f t="shared" si="59"/>
        <v>0</v>
      </c>
      <c r="AI55" s="47">
        <v>0</v>
      </c>
      <c r="AJ55" s="33">
        <f t="shared" si="9"/>
        <v>0</v>
      </c>
      <c r="AK55" s="47"/>
      <c r="AL55" s="12" t="e">
        <f t="shared" si="60"/>
        <v>#DIV/0!</v>
      </c>
      <c r="AM55" s="11" t="e">
        <f t="shared" si="61"/>
        <v>#DIV/0!</v>
      </c>
      <c r="AN55" s="47"/>
      <c r="AO55" s="33">
        <f t="shared" si="10"/>
        <v>0</v>
      </c>
      <c r="AP55" s="47"/>
      <c r="AQ55" s="12" t="e">
        <f t="shared" si="62"/>
        <v>#DIV/0!</v>
      </c>
      <c r="AR55" s="11" t="e">
        <f t="shared" si="63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64"/>
        <v>0</v>
      </c>
      <c r="BR55" s="11">
        <f t="shared" si="65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34"/>
        <v>4917.7</v>
      </c>
      <c r="DH55" s="33">
        <f t="shared" si="35"/>
        <v>409.80833333333334</v>
      </c>
      <c r="DI55" s="12">
        <f t="shared" si="36"/>
        <v>0</v>
      </c>
      <c r="DJ55" s="42">
        <v>0</v>
      </c>
      <c r="DK55" s="33">
        <f t="shared" si="37"/>
        <v>0</v>
      </c>
      <c r="DL55" s="47">
        <v>0</v>
      </c>
      <c r="DM55" s="47">
        <v>0</v>
      </c>
      <c r="DN55" s="33">
        <f t="shared" si="38"/>
        <v>0</v>
      </c>
      <c r="DO55" s="47"/>
      <c r="DP55" s="42">
        <v>0</v>
      </c>
      <c r="DQ55" s="33">
        <f t="shared" si="39"/>
        <v>0</v>
      </c>
      <c r="DR55" s="47">
        <v>0</v>
      </c>
      <c r="DS55" s="47">
        <v>0</v>
      </c>
      <c r="DT55" s="33">
        <f t="shared" si="40"/>
        <v>0</v>
      </c>
      <c r="DU55" s="47"/>
      <c r="DV55" s="42">
        <v>0</v>
      </c>
      <c r="DW55" s="33">
        <f t="shared" si="41"/>
        <v>0</v>
      </c>
      <c r="DX55" s="47">
        <v>0</v>
      </c>
      <c r="DY55" s="47">
        <v>250</v>
      </c>
      <c r="DZ55" s="33">
        <f t="shared" si="42"/>
        <v>20.833333333333332</v>
      </c>
      <c r="EA55" s="47"/>
      <c r="EB55" s="47"/>
      <c r="EC55" s="12">
        <f t="shared" si="43"/>
        <v>250</v>
      </c>
      <c r="ED55" s="33">
        <f t="shared" si="44"/>
        <v>20.833333333333332</v>
      </c>
      <c r="EE55" s="12"/>
      <c r="EF55" s="14">
        <f t="shared" si="66"/>
        <v>0</v>
      </c>
      <c r="EH55" s="14"/>
      <c r="EJ55" s="14"/>
      <c r="EK55" s="14"/>
      <c r="EM55" s="14"/>
    </row>
    <row r="56" spans="1:143" s="15" customFormat="1" ht="20.25" customHeight="1">
      <c r="A56" s="21">
        <v>47</v>
      </c>
      <c r="B56" s="73" t="s">
        <v>102</v>
      </c>
      <c r="C56" s="38">
        <v>2283.8000000000002</v>
      </c>
      <c r="D56" s="42"/>
      <c r="E56" s="25">
        <f t="shared" si="0"/>
        <v>13515.1</v>
      </c>
      <c r="F56" s="33">
        <f t="shared" si="45"/>
        <v>1126.2583333333334</v>
      </c>
      <c r="G56" s="12">
        <f t="shared" si="46"/>
        <v>0</v>
      </c>
      <c r="H56" s="12">
        <f t="shared" si="47"/>
        <v>0</v>
      </c>
      <c r="I56" s="12">
        <f t="shared" si="48"/>
        <v>0</v>
      </c>
      <c r="J56" s="12">
        <f t="shared" si="1"/>
        <v>2360</v>
      </c>
      <c r="K56" s="33">
        <f t="shared" si="2"/>
        <v>196.66666666666666</v>
      </c>
      <c r="L56" s="12">
        <f t="shared" si="49"/>
        <v>0</v>
      </c>
      <c r="M56" s="12">
        <f t="shared" si="50"/>
        <v>0</v>
      </c>
      <c r="N56" s="12">
        <f t="shared" si="51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52"/>
        <v>0</v>
      </c>
      <c r="S56" s="11">
        <f t="shared" si="53"/>
        <v>0</v>
      </c>
      <c r="T56" s="47">
        <v>4</v>
      </c>
      <c r="U56" s="33">
        <f t="shared" si="6"/>
        <v>0.33333333333333331</v>
      </c>
      <c r="V56" s="47"/>
      <c r="W56" s="12">
        <f t="shared" si="54"/>
        <v>0</v>
      </c>
      <c r="X56" s="11">
        <f t="shared" si="55"/>
        <v>0</v>
      </c>
      <c r="Y56" s="47">
        <v>644</v>
      </c>
      <c r="Z56" s="33">
        <f t="shared" si="7"/>
        <v>53.666666666666664</v>
      </c>
      <c r="AA56" s="47"/>
      <c r="AB56" s="12">
        <f t="shared" si="56"/>
        <v>0</v>
      </c>
      <c r="AC56" s="11">
        <f t="shared" si="57"/>
        <v>0</v>
      </c>
      <c r="AD56" s="47">
        <v>1232</v>
      </c>
      <c r="AE56" s="33">
        <f t="shared" si="8"/>
        <v>102.66666666666667</v>
      </c>
      <c r="AF56" s="47"/>
      <c r="AG56" s="12">
        <f t="shared" si="58"/>
        <v>0</v>
      </c>
      <c r="AH56" s="11">
        <f t="shared" si="59"/>
        <v>0</v>
      </c>
      <c r="AI56" s="47">
        <v>20</v>
      </c>
      <c r="AJ56" s="33">
        <f t="shared" si="9"/>
        <v>1.6666666666666667</v>
      </c>
      <c r="AK56" s="47"/>
      <c r="AL56" s="12">
        <f t="shared" si="60"/>
        <v>0</v>
      </c>
      <c r="AM56" s="11">
        <f t="shared" si="61"/>
        <v>0</v>
      </c>
      <c r="AN56" s="47"/>
      <c r="AO56" s="33">
        <f t="shared" si="10"/>
        <v>0</v>
      </c>
      <c r="AP56" s="47"/>
      <c r="AQ56" s="12" t="e">
        <f t="shared" si="62"/>
        <v>#DIV/0!</v>
      </c>
      <c r="AR56" s="11" t="e">
        <f t="shared" si="63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64"/>
        <v>0</v>
      </c>
      <c r="BR56" s="11">
        <f t="shared" si="65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34"/>
        <v>13515.1</v>
      </c>
      <c r="DH56" s="33">
        <f t="shared" si="35"/>
        <v>1126.2583333333334</v>
      </c>
      <c r="DI56" s="12">
        <f t="shared" si="36"/>
        <v>0</v>
      </c>
      <c r="DJ56" s="42">
        <v>0</v>
      </c>
      <c r="DK56" s="33">
        <f t="shared" si="37"/>
        <v>0</v>
      </c>
      <c r="DL56" s="47">
        <v>0</v>
      </c>
      <c r="DM56" s="47">
        <v>0</v>
      </c>
      <c r="DN56" s="33">
        <f t="shared" si="38"/>
        <v>0</v>
      </c>
      <c r="DO56" s="47"/>
      <c r="DP56" s="42">
        <v>0</v>
      </c>
      <c r="DQ56" s="33">
        <f t="shared" si="39"/>
        <v>0</v>
      </c>
      <c r="DR56" s="47">
        <v>0</v>
      </c>
      <c r="DS56" s="47">
        <v>0</v>
      </c>
      <c r="DT56" s="33">
        <f t="shared" si="40"/>
        <v>0</v>
      </c>
      <c r="DU56" s="47"/>
      <c r="DV56" s="42">
        <v>0</v>
      </c>
      <c r="DW56" s="33">
        <f t="shared" si="41"/>
        <v>0</v>
      </c>
      <c r="DX56" s="47">
        <v>0</v>
      </c>
      <c r="DY56" s="47">
        <v>1903</v>
      </c>
      <c r="DZ56" s="33">
        <f t="shared" si="42"/>
        <v>158.58333333333334</v>
      </c>
      <c r="EA56" s="47"/>
      <c r="EB56" s="47"/>
      <c r="EC56" s="12">
        <f t="shared" si="43"/>
        <v>1903</v>
      </c>
      <c r="ED56" s="33">
        <f t="shared" si="44"/>
        <v>158.58333333333334</v>
      </c>
      <c r="EE56" s="12"/>
      <c r="EF56" s="14">
        <f t="shared" si="66"/>
        <v>0</v>
      </c>
      <c r="EH56" s="14"/>
      <c r="EJ56" s="14"/>
      <c r="EK56" s="14"/>
      <c r="EM56" s="14"/>
    </row>
    <row r="57" spans="1:143" s="15" customFormat="1" ht="20.25" customHeight="1">
      <c r="A57" s="21">
        <v>48</v>
      </c>
      <c r="B57" s="73" t="s">
        <v>103</v>
      </c>
      <c r="C57" s="38">
        <v>2082</v>
      </c>
      <c r="D57" s="42"/>
      <c r="E57" s="25">
        <f t="shared" si="0"/>
        <v>17382.2</v>
      </c>
      <c r="F57" s="33">
        <f t="shared" si="45"/>
        <v>1448.5166666666667</v>
      </c>
      <c r="G57" s="12">
        <f t="shared" si="46"/>
        <v>0</v>
      </c>
      <c r="H57" s="12">
        <f t="shared" si="47"/>
        <v>0</v>
      </c>
      <c r="I57" s="12">
        <f t="shared" si="48"/>
        <v>0</v>
      </c>
      <c r="J57" s="12">
        <f t="shared" si="1"/>
        <v>4392.5</v>
      </c>
      <c r="K57" s="33">
        <f t="shared" si="2"/>
        <v>366.04166666666669</v>
      </c>
      <c r="L57" s="12">
        <f t="shared" si="49"/>
        <v>0</v>
      </c>
      <c r="M57" s="12">
        <f t="shared" si="50"/>
        <v>0</v>
      </c>
      <c r="N57" s="12">
        <f t="shared" si="51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52"/>
        <v>0</v>
      </c>
      <c r="S57" s="11">
        <f t="shared" si="53"/>
        <v>0</v>
      </c>
      <c r="T57" s="47">
        <v>20</v>
      </c>
      <c r="U57" s="33">
        <f t="shared" si="6"/>
        <v>1.6666666666666667</v>
      </c>
      <c r="V57" s="47"/>
      <c r="W57" s="12">
        <f t="shared" si="54"/>
        <v>0</v>
      </c>
      <c r="X57" s="11">
        <f t="shared" si="55"/>
        <v>0</v>
      </c>
      <c r="Y57" s="47">
        <v>2037.5</v>
      </c>
      <c r="Z57" s="33">
        <f t="shared" si="7"/>
        <v>169.79166666666666</v>
      </c>
      <c r="AA57" s="47"/>
      <c r="AB57" s="12">
        <f t="shared" si="56"/>
        <v>0</v>
      </c>
      <c r="AC57" s="11">
        <f t="shared" si="57"/>
        <v>0</v>
      </c>
      <c r="AD57" s="47">
        <v>1947</v>
      </c>
      <c r="AE57" s="33">
        <f t="shared" si="8"/>
        <v>162.25</v>
      </c>
      <c r="AF57" s="47"/>
      <c r="AG57" s="12">
        <f t="shared" si="58"/>
        <v>0</v>
      </c>
      <c r="AH57" s="11">
        <f t="shared" si="59"/>
        <v>0</v>
      </c>
      <c r="AI57" s="47">
        <v>112</v>
      </c>
      <c r="AJ57" s="33">
        <f t="shared" si="9"/>
        <v>9.3333333333333339</v>
      </c>
      <c r="AK57" s="47"/>
      <c r="AL57" s="12">
        <f t="shared" si="60"/>
        <v>0</v>
      </c>
      <c r="AM57" s="11">
        <f t="shared" si="61"/>
        <v>0</v>
      </c>
      <c r="AN57" s="47"/>
      <c r="AO57" s="33">
        <f t="shared" si="10"/>
        <v>0</v>
      </c>
      <c r="AP57" s="47"/>
      <c r="AQ57" s="12" t="e">
        <f t="shared" si="62"/>
        <v>#DIV/0!</v>
      </c>
      <c r="AR57" s="11" t="e">
        <f t="shared" si="63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64"/>
        <v>0</v>
      </c>
      <c r="BR57" s="11">
        <f t="shared" si="65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34"/>
        <v>17382.2</v>
      </c>
      <c r="DH57" s="33">
        <f t="shared" si="35"/>
        <v>1448.5166666666667</v>
      </c>
      <c r="DI57" s="12">
        <f t="shared" si="36"/>
        <v>0</v>
      </c>
      <c r="DJ57" s="42">
        <v>0</v>
      </c>
      <c r="DK57" s="33">
        <f t="shared" si="37"/>
        <v>0</v>
      </c>
      <c r="DL57" s="47">
        <v>0</v>
      </c>
      <c r="DM57" s="47">
        <v>0</v>
      </c>
      <c r="DN57" s="33">
        <f t="shared" si="38"/>
        <v>0</v>
      </c>
      <c r="DO57" s="47"/>
      <c r="DP57" s="42">
        <v>0</v>
      </c>
      <c r="DQ57" s="33">
        <f t="shared" si="39"/>
        <v>0</v>
      </c>
      <c r="DR57" s="47">
        <v>0</v>
      </c>
      <c r="DS57" s="47">
        <v>0</v>
      </c>
      <c r="DT57" s="33">
        <f t="shared" si="40"/>
        <v>0</v>
      </c>
      <c r="DU57" s="47"/>
      <c r="DV57" s="42">
        <v>0</v>
      </c>
      <c r="DW57" s="33">
        <f t="shared" si="41"/>
        <v>0</v>
      </c>
      <c r="DX57" s="47">
        <v>0</v>
      </c>
      <c r="DY57" s="47">
        <v>1750</v>
      </c>
      <c r="DZ57" s="33">
        <f t="shared" si="42"/>
        <v>145.83333333333334</v>
      </c>
      <c r="EA57" s="47"/>
      <c r="EB57" s="47"/>
      <c r="EC57" s="12">
        <f t="shared" si="43"/>
        <v>1750</v>
      </c>
      <c r="ED57" s="33">
        <f t="shared" si="44"/>
        <v>145.83333333333334</v>
      </c>
      <c r="EE57" s="12"/>
      <c r="EF57" s="14">
        <f t="shared" si="66"/>
        <v>0</v>
      </c>
      <c r="EH57" s="14"/>
      <c r="EJ57" s="14"/>
      <c r="EK57" s="14"/>
      <c r="EM57" s="14"/>
    </row>
    <row r="58" spans="1:143" s="15" customFormat="1" ht="20.25" customHeight="1">
      <c r="A58" s="21">
        <v>49</v>
      </c>
      <c r="B58" s="74" t="s">
        <v>104</v>
      </c>
      <c r="C58" s="38">
        <v>5669.5</v>
      </c>
      <c r="D58" s="42"/>
      <c r="E58" s="25">
        <f t="shared" si="0"/>
        <v>14790.77</v>
      </c>
      <c r="F58" s="33">
        <f t="shared" si="45"/>
        <v>1232.5641666666668</v>
      </c>
      <c r="G58" s="12">
        <f t="shared" si="46"/>
        <v>0</v>
      </c>
      <c r="H58" s="12">
        <f t="shared" si="47"/>
        <v>0</v>
      </c>
      <c r="I58" s="12">
        <f t="shared" si="48"/>
        <v>0</v>
      </c>
      <c r="J58" s="12">
        <f t="shared" si="1"/>
        <v>3222.9</v>
      </c>
      <c r="K58" s="33">
        <f t="shared" si="2"/>
        <v>268.57499999999999</v>
      </c>
      <c r="L58" s="12">
        <f t="shared" si="49"/>
        <v>0</v>
      </c>
      <c r="M58" s="12">
        <f t="shared" si="50"/>
        <v>0</v>
      </c>
      <c r="N58" s="12">
        <f t="shared" si="51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52"/>
        <v>0</v>
      </c>
      <c r="S58" s="11">
        <f t="shared" si="53"/>
        <v>0</v>
      </c>
      <c r="T58" s="47">
        <v>25.9</v>
      </c>
      <c r="U58" s="33">
        <f t="shared" si="6"/>
        <v>2.1583333333333332</v>
      </c>
      <c r="V58" s="47"/>
      <c r="W58" s="12">
        <f t="shared" si="54"/>
        <v>0</v>
      </c>
      <c r="X58" s="11">
        <f t="shared" si="55"/>
        <v>0</v>
      </c>
      <c r="Y58" s="47">
        <v>868</v>
      </c>
      <c r="Z58" s="33">
        <f t="shared" si="7"/>
        <v>72.333333333333329</v>
      </c>
      <c r="AA58" s="47"/>
      <c r="AB58" s="12">
        <f t="shared" si="56"/>
        <v>0</v>
      </c>
      <c r="AC58" s="11">
        <f t="shared" si="57"/>
        <v>0</v>
      </c>
      <c r="AD58" s="47">
        <v>1279</v>
      </c>
      <c r="AE58" s="33">
        <f t="shared" si="8"/>
        <v>106.58333333333333</v>
      </c>
      <c r="AF58" s="47"/>
      <c r="AG58" s="12">
        <f t="shared" si="58"/>
        <v>0</v>
      </c>
      <c r="AH58" s="11">
        <f t="shared" si="59"/>
        <v>0</v>
      </c>
      <c r="AI58" s="47">
        <v>0</v>
      </c>
      <c r="AJ58" s="33">
        <f t="shared" si="9"/>
        <v>0</v>
      </c>
      <c r="AK58" s="47"/>
      <c r="AL58" s="12" t="e">
        <f t="shared" si="60"/>
        <v>#DIV/0!</v>
      </c>
      <c r="AM58" s="11" t="e">
        <f t="shared" si="61"/>
        <v>#DIV/0!</v>
      </c>
      <c r="AN58" s="47"/>
      <c r="AO58" s="33">
        <f t="shared" si="10"/>
        <v>0</v>
      </c>
      <c r="AP58" s="47"/>
      <c r="AQ58" s="12" t="e">
        <f t="shared" si="62"/>
        <v>#DIV/0!</v>
      </c>
      <c r="AR58" s="11" t="e">
        <f t="shared" si="63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64"/>
        <v>0</v>
      </c>
      <c r="BR58" s="11">
        <f t="shared" si="65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34"/>
        <v>14790.77</v>
      </c>
      <c r="DH58" s="33">
        <f t="shared" si="35"/>
        <v>1232.5641666666668</v>
      </c>
      <c r="DI58" s="12">
        <f t="shared" si="36"/>
        <v>0</v>
      </c>
      <c r="DJ58" s="42">
        <v>0</v>
      </c>
      <c r="DK58" s="33">
        <f t="shared" si="37"/>
        <v>0</v>
      </c>
      <c r="DL58" s="47">
        <v>0</v>
      </c>
      <c r="DM58" s="47">
        <v>0</v>
      </c>
      <c r="DN58" s="33">
        <f t="shared" si="38"/>
        <v>0</v>
      </c>
      <c r="DO58" s="47"/>
      <c r="DP58" s="42">
        <v>0</v>
      </c>
      <c r="DQ58" s="33">
        <f t="shared" si="39"/>
        <v>0</v>
      </c>
      <c r="DR58" s="47">
        <v>0</v>
      </c>
      <c r="DS58" s="47">
        <v>0</v>
      </c>
      <c r="DT58" s="33">
        <f t="shared" si="40"/>
        <v>0</v>
      </c>
      <c r="DU58" s="47"/>
      <c r="DV58" s="42">
        <v>0</v>
      </c>
      <c r="DW58" s="33">
        <f t="shared" si="41"/>
        <v>0</v>
      </c>
      <c r="DX58" s="47">
        <v>0</v>
      </c>
      <c r="DY58" s="47">
        <v>800</v>
      </c>
      <c r="DZ58" s="33">
        <f t="shared" si="42"/>
        <v>66.666666666666671</v>
      </c>
      <c r="EA58" s="47"/>
      <c r="EB58" s="47"/>
      <c r="EC58" s="12">
        <f t="shared" si="43"/>
        <v>800</v>
      </c>
      <c r="ED58" s="33">
        <f t="shared" si="44"/>
        <v>66.666666666666671</v>
      </c>
      <c r="EE58" s="12"/>
      <c r="EF58" s="14">
        <f t="shared" si="66"/>
        <v>0</v>
      </c>
      <c r="EH58" s="14"/>
      <c r="EJ58" s="14"/>
      <c r="EK58" s="14"/>
      <c r="EM58" s="14"/>
    </row>
    <row r="59" spans="1:143" s="15" customFormat="1" ht="20.25" customHeight="1">
      <c r="A59" s="21">
        <v>50</v>
      </c>
      <c r="B59" s="43" t="s">
        <v>105</v>
      </c>
      <c r="C59" s="38"/>
      <c r="D59" s="42"/>
      <c r="E59" s="25">
        <f t="shared" si="0"/>
        <v>184727.80000000002</v>
      </c>
      <c r="F59" s="33">
        <f t="shared" si="45"/>
        <v>15393.983333333335</v>
      </c>
      <c r="G59" s="12">
        <f t="shared" si="46"/>
        <v>0</v>
      </c>
      <c r="H59" s="12">
        <f t="shared" si="47"/>
        <v>0</v>
      </c>
      <c r="I59" s="12">
        <f t="shared" si="48"/>
        <v>0</v>
      </c>
      <c r="J59" s="12">
        <f t="shared" si="1"/>
        <v>69684.399999999994</v>
      </c>
      <c r="K59" s="33">
        <f t="shared" si="2"/>
        <v>5807.0333333333328</v>
      </c>
      <c r="L59" s="12">
        <f t="shared" si="49"/>
        <v>0</v>
      </c>
      <c r="M59" s="12">
        <f t="shared" si="50"/>
        <v>0</v>
      </c>
      <c r="N59" s="12">
        <f t="shared" si="51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52"/>
        <v>0</v>
      </c>
      <c r="S59" s="11">
        <f t="shared" si="53"/>
        <v>0</v>
      </c>
      <c r="T59" s="47">
        <v>3500</v>
      </c>
      <c r="U59" s="33">
        <f t="shared" si="6"/>
        <v>291.66666666666669</v>
      </c>
      <c r="V59" s="47"/>
      <c r="W59" s="12">
        <f t="shared" si="54"/>
        <v>0</v>
      </c>
      <c r="X59" s="11">
        <f t="shared" si="55"/>
        <v>0</v>
      </c>
      <c r="Y59" s="47">
        <v>5800</v>
      </c>
      <c r="Z59" s="33">
        <f t="shared" si="7"/>
        <v>483.33333333333331</v>
      </c>
      <c r="AA59" s="47"/>
      <c r="AB59" s="12">
        <f t="shared" si="56"/>
        <v>0</v>
      </c>
      <c r="AC59" s="11">
        <f t="shared" si="57"/>
        <v>0</v>
      </c>
      <c r="AD59" s="47">
        <v>19500</v>
      </c>
      <c r="AE59" s="33">
        <f t="shared" si="8"/>
        <v>1625</v>
      </c>
      <c r="AF59" s="47"/>
      <c r="AG59" s="12">
        <f t="shared" si="58"/>
        <v>0</v>
      </c>
      <c r="AH59" s="11">
        <f t="shared" si="59"/>
        <v>0</v>
      </c>
      <c r="AI59" s="47">
        <v>4270</v>
      </c>
      <c r="AJ59" s="33">
        <f t="shared" si="9"/>
        <v>355.83333333333331</v>
      </c>
      <c r="AK59" s="47"/>
      <c r="AL59" s="12">
        <f t="shared" si="60"/>
        <v>0</v>
      </c>
      <c r="AM59" s="11">
        <f t="shared" si="61"/>
        <v>0</v>
      </c>
      <c r="AN59" s="47">
        <v>5000</v>
      </c>
      <c r="AO59" s="33">
        <f t="shared" si="10"/>
        <v>416.66666666666669</v>
      </c>
      <c r="AP59" s="47"/>
      <c r="AQ59" s="12">
        <f t="shared" si="62"/>
        <v>0</v>
      </c>
      <c r="AR59" s="11">
        <f t="shared" si="63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64"/>
        <v>0</v>
      </c>
      <c r="BR59" s="11">
        <f t="shared" si="65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f t="shared" si="34"/>
        <v>184727.80000000002</v>
      </c>
      <c r="DH59" s="33">
        <f t="shared" si="35"/>
        <v>15393.983333333335</v>
      </c>
      <c r="DI59" s="12">
        <f t="shared" si="36"/>
        <v>0</v>
      </c>
      <c r="DJ59" s="42">
        <v>0</v>
      </c>
      <c r="DK59" s="33">
        <f t="shared" si="37"/>
        <v>0</v>
      </c>
      <c r="DL59" s="47">
        <v>0</v>
      </c>
      <c r="DM59" s="47">
        <v>0</v>
      </c>
      <c r="DN59" s="33">
        <f t="shared" si="38"/>
        <v>0</v>
      </c>
      <c r="DO59" s="47"/>
      <c r="DP59" s="42">
        <v>0</v>
      </c>
      <c r="DQ59" s="33">
        <f t="shared" si="39"/>
        <v>0</v>
      </c>
      <c r="DR59" s="47">
        <v>0</v>
      </c>
      <c r="DS59" s="47">
        <v>0</v>
      </c>
      <c r="DT59" s="33">
        <f t="shared" si="40"/>
        <v>0</v>
      </c>
      <c r="DU59" s="47"/>
      <c r="DV59" s="42">
        <v>0</v>
      </c>
      <c r="DW59" s="33">
        <f t="shared" si="41"/>
        <v>0</v>
      </c>
      <c r="DX59" s="47">
        <v>0</v>
      </c>
      <c r="DY59" s="47">
        <v>8420</v>
      </c>
      <c r="DZ59" s="33">
        <f t="shared" si="42"/>
        <v>701.66666666666663</v>
      </c>
      <c r="EA59" s="47"/>
      <c r="EB59" s="47"/>
      <c r="EC59" s="12">
        <f t="shared" si="43"/>
        <v>8420</v>
      </c>
      <c r="ED59" s="33">
        <f t="shared" si="44"/>
        <v>701.66666666666663</v>
      </c>
      <c r="EE59" s="12"/>
      <c r="EF59" s="14">
        <f t="shared" si="66"/>
        <v>0</v>
      </c>
      <c r="EH59" s="14"/>
      <c r="EJ59" s="14"/>
      <c r="EK59" s="14"/>
      <c r="EM59" s="14"/>
    </row>
    <row r="60" spans="1:143" s="15" customFormat="1" ht="20.25" customHeight="1">
      <c r="A60" s="21" t="s">
        <v>221</v>
      </c>
      <c r="B60" s="74" t="s">
        <v>106</v>
      </c>
      <c r="C60" s="38">
        <v>1430.1</v>
      </c>
      <c r="D60" s="42">
        <v>0</v>
      </c>
      <c r="E60" s="25">
        <f t="shared" si="0"/>
        <v>7123.1</v>
      </c>
      <c r="F60" s="33">
        <f t="shared" si="45"/>
        <v>593.5916666666667</v>
      </c>
      <c r="G60" s="12">
        <f t="shared" si="46"/>
        <v>0</v>
      </c>
      <c r="H60" s="12">
        <f t="shared" si="47"/>
        <v>0</v>
      </c>
      <c r="I60" s="12">
        <f t="shared" si="48"/>
        <v>0</v>
      </c>
      <c r="J60" s="12">
        <f t="shared" si="1"/>
        <v>3071.4</v>
      </c>
      <c r="K60" s="33">
        <f t="shared" si="2"/>
        <v>255.95000000000002</v>
      </c>
      <c r="L60" s="12">
        <f t="shared" si="49"/>
        <v>0</v>
      </c>
      <c r="M60" s="12">
        <f t="shared" si="50"/>
        <v>0</v>
      </c>
      <c r="N60" s="12">
        <f t="shared" si="51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52"/>
        <v>0</v>
      </c>
      <c r="S60" s="11">
        <f t="shared" si="53"/>
        <v>0</v>
      </c>
      <c r="T60" s="47">
        <v>5</v>
      </c>
      <c r="U60" s="33">
        <f t="shared" si="6"/>
        <v>0.41666666666666669</v>
      </c>
      <c r="V60" s="47"/>
      <c r="W60" s="12">
        <f t="shared" si="54"/>
        <v>0</v>
      </c>
      <c r="X60" s="11">
        <f t="shared" si="55"/>
        <v>0</v>
      </c>
      <c r="Y60" s="47">
        <v>898.5</v>
      </c>
      <c r="Z60" s="33">
        <f t="shared" si="7"/>
        <v>74.875</v>
      </c>
      <c r="AA60" s="47"/>
      <c r="AB60" s="12">
        <f t="shared" si="56"/>
        <v>0</v>
      </c>
      <c r="AC60" s="11">
        <f t="shared" si="57"/>
        <v>0</v>
      </c>
      <c r="AD60" s="47">
        <v>157.9</v>
      </c>
      <c r="AE60" s="33">
        <f t="shared" si="8"/>
        <v>13.158333333333333</v>
      </c>
      <c r="AF60" s="47"/>
      <c r="AG60" s="12">
        <f t="shared" si="58"/>
        <v>0</v>
      </c>
      <c r="AH60" s="11">
        <f t="shared" si="59"/>
        <v>0</v>
      </c>
      <c r="AI60" s="47">
        <v>0</v>
      </c>
      <c r="AJ60" s="33">
        <f t="shared" si="9"/>
        <v>0</v>
      </c>
      <c r="AK60" s="47"/>
      <c r="AL60" s="12" t="e">
        <f t="shared" si="60"/>
        <v>#DIV/0!</v>
      </c>
      <c r="AM60" s="11" t="e">
        <f t="shared" si="61"/>
        <v>#DIV/0!</v>
      </c>
      <c r="AN60" s="47"/>
      <c r="AO60" s="33">
        <f t="shared" si="10"/>
        <v>0</v>
      </c>
      <c r="AP60" s="47"/>
      <c r="AQ60" s="12" t="e">
        <f t="shared" si="62"/>
        <v>#DIV/0!</v>
      </c>
      <c r="AR60" s="11" t="e">
        <f t="shared" si="63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64"/>
        <v>0</v>
      </c>
      <c r="BR60" s="11">
        <f t="shared" si="65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34"/>
        <v>7123.1</v>
      </c>
      <c r="DH60" s="33">
        <f t="shared" si="35"/>
        <v>593.5916666666667</v>
      </c>
      <c r="DI60" s="12">
        <f t="shared" si="36"/>
        <v>0</v>
      </c>
      <c r="DJ60" s="42">
        <v>0</v>
      </c>
      <c r="DK60" s="33">
        <f t="shared" si="37"/>
        <v>0</v>
      </c>
      <c r="DL60" s="47">
        <v>0</v>
      </c>
      <c r="DM60" s="47">
        <v>0</v>
      </c>
      <c r="DN60" s="33">
        <f t="shared" si="38"/>
        <v>0</v>
      </c>
      <c r="DO60" s="47"/>
      <c r="DP60" s="42">
        <v>0</v>
      </c>
      <c r="DQ60" s="33">
        <f t="shared" si="39"/>
        <v>0</v>
      </c>
      <c r="DR60" s="47">
        <v>0</v>
      </c>
      <c r="DS60" s="47">
        <v>0</v>
      </c>
      <c r="DT60" s="33">
        <f t="shared" si="40"/>
        <v>0</v>
      </c>
      <c r="DU60" s="47"/>
      <c r="DV60" s="42">
        <v>0</v>
      </c>
      <c r="DW60" s="33">
        <f t="shared" si="41"/>
        <v>0</v>
      </c>
      <c r="DX60" s="47">
        <v>0</v>
      </c>
      <c r="DY60" s="47">
        <v>500</v>
      </c>
      <c r="DZ60" s="33">
        <f t="shared" si="42"/>
        <v>41.666666666666664</v>
      </c>
      <c r="EA60" s="47"/>
      <c r="EB60" s="47"/>
      <c r="EC60" s="12">
        <f t="shared" si="43"/>
        <v>500</v>
      </c>
      <c r="ED60" s="33">
        <f t="shared" si="44"/>
        <v>41.666666666666664</v>
      </c>
      <c r="EE60" s="12"/>
      <c r="EF60" s="14">
        <f t="shared" si="66"/>
        <v>0</v>
      </c>
      <c r="EH60" s="14"/>
      <c r="EJ60" s="14"/>
      <c r="EK60" s="14"/>
      <c r="EM60" s="14"/>
    </row>
    <row r="61" spans="1:143" s="15" customFormat="1" ht="20.25" customHeight="1">
      <c r="A61" s="21">
        <v>52</v>
      </c>
      <c r="B61" s="74" t="s">
        <v>107</v>
      </c>
      <c r="C61" s="38">
        <v>4675.7</v>
      </c>
      <c r="D61" s="42"/>
      <c r="E61" s="25">
        <f t="shared" si="0"/>
        <v>24101.599999999999</v>
      </c>
      <c r="F61" s="33">
        <f t="shared" si="45"/>
        <v>2008.4666666666665</v>
      </c>
      <c r="G61" s="12">
        <f t="shared" si="46"/>
        <v>0</v>
      </c>
      <c r="H61" s="12">
        <f t="shared" si="47"/>
        <v>0</v>
      </c>
      <c r="I61" s="12">
        <f t="shared" si="48"/>
        <v>0</v>
      </c>
      <c r="J61" s="12">
        <f t="shared" si="1"/>
        <v>4332.6000000000004</v>
      </c>
      <c r="K61" s="33">
        <f t="shared" si="2"/>
        <v>361.05</v>
      </c>
      <c r="L61" s="12">
        <f t="shared" si="49"/>
        <v>0</v>
      </c>
      <c r="M61" s="12">
        <f t="shared" si="50"/>
        <v>0</v>
      </c>
      <c r="N61" s="12">
        <f t="shared" si="51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52"/>
        <v>0</v>
      </c>
      <c r="S61" s="11">
        <f t="shared" si="53"/>
        <v>0</v>
      </c>
      <c r="T61" s="47">
        <v>2.6</v>
      </c>
      <c r="U61" s="33">
        <f t="shared" si="6"/>
        <v>0.21666666666666667</v>
      </c>
      <c r="V61" s="47"/>
      <c r="W61" s="12">
        <f t="shared" si="54"/>
        <v>0</v>
      </c>
      <c r="X61" s="11">
        <f t="shared" si="55"/>
        <v>0</v>
      </c>
      <c r="Y61" s="47">
        <v>1150</v>
      </c>
      <c r="Z61" s="33">
        <f t="shared" si="7"/>
        <v>95.833333333333329</v>
      </c>
      <c r="AA61" s="47"/>
      <c r="AB61" s="12">
        <f t="shared" si="56"/>
        <v>0</v>
      </c>
      <c r="AC61" s="11">
        <f t="shared" si="57"/>
        <v>0</v>
      </c>
      <c r="AD61" s="47">
        <v>1800</v>
      </c>
      <c r="AE61" s="33">
        <f t="shared" si="8"/>
        <v>150</v>
      </c>
      <c r="AF61" s="47"/>
      <c r="AG61" s="12">
        <f t="shared" si="58"/>
        <v>0</v>
      </c>
      <c r="AH61" s="11">
        <f t="shared" si="59"/>
        <v>0</v>
      </c>
      <c r="AI61" s="47">
        <v>30</v>
      </c>
      <c r="AJ61" s="33">
        <f t="shared" si="9"/>
        <v>2.5</v>
      </c>
      <c r="AK61" s="47"/>
      <c r="AL61" s="12">
        <f t="shared" si="60"/>
        <v>0</v>
      </c>
      <c r="AM61" s="11">
        <f t="shared" si="61"/>
        <v>0</v>
      </c>
      <c r="AN61" s="47"/>
      <c r="AO61" s="33">
        <f t="shared" si="10"/>
        <v>0</v>
      </c>
      <c r="AP61" s="47"/>
      <c r="AQ61" s="12" t="e">
        <f t="shared" si="62"/>
        <v>#DIV/0!</v>
      </c>
      <c r="AR61" s="11" t="e">
        <f t="shared" si="63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64"/>
        <v>0</v>
      </c>
      <c r="BR61" s="11">
        <f t="shared" si="65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34"/>
        <v>24101.599999999999</v>
      </c>
      <c r="DH61" s="33">
        <f t="shared" si="35"/>
        <v>2008.4666666666665</v>
      </c>
      <c r="DI61" s="12">
        <f t="shared" si="36"/>
        <v>0</v>
      </c>
      <c r="DJ61" s="42">
        <v>0</v>
      </c>
      <c r="DK61" s="33">
        <f t="shared" si="37"/>
        <v>0</v>
      </c>
      <c r="DL61" s="47">
        <v>0</v>
      </c>
      <c r="DM61" s="47">
        <v>0</v>
      </c>
      <c r="DN61" s="33">
        <f t="shared" si="38"/>
        <v>0</v>
      </c>
      <c r="DO61" s="47"/>
      <c r="DP61" s="42">
        <v>0</v>
      </c>
      <c r="DQ61" s="33">
        <f t="shared" si="39"/>
        <v>0</v>
      </c>
      <c r="DR61" s="47">
        <v>0</v>
      </c>
      <c r="DS61" s="47">
        <v>0</v>
      </c>
      <c r="DT61" s="33">
        <f t="shared" si="40"/>
        <v>0</v>
      </c>
      <c r="DU61" s="47"/>
      <c r="DV61" s="42">
        <v>0</v>
      </c>
      <c r="DW61" s="33">
        <f t="shared" si="41"/>
        <v>0</v>
      </c>
      <c r="DX61" s="47">
        <v>0</v>
      </c>
      <c r="DY61" s="47">
        <v>1500</v>
      </c>
      <c r="DZ61" s="33">
        <f t="shared" si="42"/>
        <v>125</v>
      </c>
      <c r="EA61" s="47"/>
      <c r="EB61" s="47"/>
      <c r="EC61" s="12">
        <f t="shared" si="43"/>
        <v>1500</v>
      </c>
      <c r="ED61" s="33">
        <f t="shared" si="44"/>
        <v>125</v>
      </c>
      <c r="EE61" s="12"/>
      <c r="EF61" s="14">
        <f t="shared" si="66"/>
        <v>0</v>
      </c>
      <c r="EH61" s="14"/>
      <c r="EJ61" s="14"/>
      <c r="EK61" s="14"/>
      <c r="EM61" s="14"/>
    </row>
    <row r="62" spans="1:143" s="15" customFormat="1" ht="20.25" customHeight="1">
      <c r="A62" s="21">
        <v>53</v>
      </c>
      <c r="B62" s="74" t="s">
        <v>108</v>
      </c>
      <c r="C62" s="38">
        <v>590.70000000000005</v>
      </c>
      <c r="D62" s="42">
        <v>0</v>
      </c>
      <c r="E62" s="25">
        <f t="shared" si="0"/>
        <v>6127</v>
      </c>
      <c r="F62" s="33">
        <f t="shared" si="45"/>
        <v>510.58333333333331</v>
      </c>
      <c r="G62" s="12">
        <f t="shared" si="46"/>
        <v>0</v>
      </c>
      <c r="H62" s="12">
        <f t="shared" si="47"/>
        <v>0</v>
      </c>
      <c r="I62" s="12">
        <f t="shared" si="48"/>
        <v>0</v>
      </c>
      <c r="J62" s="12">
        <f t="shared" si="1"/>
        <v>1019.8</v>
      </c>
      <c r="K62" s="33">
        <f t="shared" si="2"/>
        <v>84.983333333333334</v>
      </c>
      <c r="L62" s="12">
        <f t="shared" si="49"/>
        <v>0</v>
      </c>
      <c r="M62" s="12">
        <f t="shared" si="50"/>
        <v>0</v>
      </c>
      <c r="N62" s="12">
        <f t="shared" si="51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52"/>
        <v>0</v>
      </c>
      <c r="S62" s="11">
        <f t="shared" si="53"/>
        <v>0</v>
      </c>
      <c r="T62" s="47">
        <v>0</v>
      </c>
      <c r="U62" s="33">
        <f t="shared" si="6"/>
        <v>0</v>
      </c>
      <c r="V62" s="47"/>
      <c r="W62" s="12" t="e">
        <f t="shared" si="54"/>
        <v>#DIV/0!</v>
      </c>
      <c r="X62" s="11" t="e">
        <f t="shared" si="55"/>
        <v>#DIV/0!</v>
      </c>
      <c r="Y62" s="47">
        <v>463.1</v>
      </c>
      <c r="Z62" s="33">
        <f t="shared" si="7"/>
        <v>38.591666666666669</v>
      </c>
      <c r="AA62" s="47"/>
      <c r="AB62" s="12">
        <f t="shared" si="56"/>
        <v>0</v>
      </c>
      <c r="AC62" s="11">
        <f t="shared" si="57"/>
        <v>0</v>
      </c>
      <c r="AD62" s="47">
        <v>356.7</v>
      </c>
      <c r="AE62" s="33">
        <f t="shared" si="8"/>
        <v>29.724999999999998</v>
      </c>
      <c r="AF62" s="47"/>
      <c r="AG62" s="12">
        <f t="shared" si="58"/>
        <v>0</v>
      </c>
      <c r="AH62" s="11">
        <f t="shared" si="59"/>
        <v>0</v>
      </c>
      <c r="AI62" s="47">
        <v>0</v>
      </c>
      <c r="AJ62" s="33">
        <f t="shared" si="9"/>
        <v>0</v>
      </c>
      <c r="AK62" s="47"/>
      <c r="AL62" s="12" t="e">
        <f t="shared" si="60"/>
        <v>#DIV/0!</v>
      </c>
      <c r="AM62" s="11" t="e">
        <f t="shared" si="61"/>
        <v>#DIV/0!</v>
      </c>
      <c r="AN62" s="47"/>
      <c r="AO62" s="33">
        <f t="shared" si="10"/>
        <v>0</v>
      </c>
      <c r="AP62" s="47"/>
      <c r="AQ62" s="12" t="e">
        <f t="shared" si="62"/>
        <v>#DIV/0!</v>
      </c>
      <c r="AR62" s="11" t="e">
        <f t="shared" si="63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64"/>
        <v>0</v>
      </c>
      <c r="BR62" s="11">
        <f t="shared" si="65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34"/>
        <v>6127</v>
      </c>
      <c r="DH62" s="33">
        <f t="shared" si="35"/>
        <v>510.58333333333331</v>
      </c>
      <c r="DI62" s="12">
        <f t="shared" si="36"/>
        <v>0</v>
      </c>
      <c r="DJ62" s="42">
        <v>0</v>
      </c>
      <c r="DK62" s="33">
        <f t="shared" si="37"/>
        <v>0</v>
      </c>
      <c r="DL62" s="47">
        <v>0</v>
      </c>
      <c r="DM62" s="47">
        <v>0</v>
      </c>
      <c r="DN62" s="33">
        <f t="shared" si="38"/>
        <v>0</v>
      </c>
      <c r="DO62" s="47"/>
      <c r="DP62" s="42">
        <v>0</v>
      </c>
      <c r="DQ62" s="33">
        <f t="shared" si="39"/>
        <v>0</v>
      </c>
      <c r="DR62" s="47">
        <v>0</v>
      </c>
      <c r="DS62" s="47">
        <v>0</v>
      </c>
      <c r="DT62" s="33">
        <f t="shared" si="40"/>
        <v>0</v>
      </c>
      <c r="DU62" s="47"/>
      <c r="DV62" s="42">
        <v>0</v>
      </c>
      <c r="DW62" s="33">
        <f t="shared" si="41"/>
        <v>0</v>
      </c>
      <c r="DX62" s="47">
        <v>0</v>
      </c>
      <c r="DY62" s="47">
        <v>295</v>
      </c>
      <c r="DZ62" s="33">
        <f t="shared" si="42"/>
        <v>24.583333333333332</v>
      </c>
      <c r="EA62" s="47"/>
      <c r="EB62" s="47"/>
      <c r="EC62" s="12">
        <f t="shared" si="43"/>
        <v>295</v>
      </c>
      <c r="ED62" s="33">
        <f t="shared" si="44"/>
        <v>24.583333333333332</v>
      </c>
      <c r="EE62" s="12"/>
      <c r="EF62" s="14">
        <f t="shared" si="66"/>
        <v>0</v>
      </c>
      <c r="EH62" s="14"/>
      <c r="EJ62" s="14"/>
      <c r="EK62" s="14"/>
      <c r="EM62" s="14"/>
    </row>
    <row r="63" spans="1:143" s="15" customFormat="1" ht="20.25" customHeight="1">
      <c r="A63" s="21">
        <v>54</v>
      </c>
      <c r="B63" s="74" t="s">
        <v>109</v>
      </c>
      <c r="C63" s="38">
        <v>50200</v>
      </c>
      <c r="D63" s="42">
        <v>0</v>
      </c>
      <c r="E63" s="25">
        <f t="shared" si="0"/>
        <v>38471.599999999999</v>
      </c>
      <c r="F63" s="33">
        <f t="shared" si="45"/>
        <v>3205.9666666666667</v>
      </c>
      <c r="G63" s="12">
        <f t="shared" si="46"/>
        <v>0</v>
      </c>
      <c r="H63" s="12">
        <f t="shared" si="47"/>
        <v>0</v>
      </c>
      <c r="I63" s="12">
        <f t="shared" si="48"/>
        <v>0</v>
      </c>
      <c r="J63" s="12">
        <f t="shared" si="1"/>
        <v>7389.2</v>
      </c>
      <c r="K63" s="33">
        <f t="shared" si="2"/>
        <v>615.76666666666665</v>
      </c>
      <c r="L63" s="12">
        <f t="shared" si="49"/>
        <v>0</v>
      </c>
      <c r="M63" s="12">
        <f t="shared" si="50"/>
        <v>0</v>
      </c>
      <c r="N63" s="12">
        <f t="shared" si="51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52"/>
        <v>0</v>
      </c>
      <c r="S63" s="11">
        <f t="shared" si="53"/>
        <v>0</v>
      </c>
      <c r="T63" s="47">
        <v>83.1</v>
      </c>
      <c r="U63" s="33">
        <f t="shared" si="6"/>
        <v>6.9249999999999998</v>
      </c>
      <c r="V63" s="47"/>
      <c r="W63" s="12">
        <f t="shared" si="54"/>
        <v>0</v>
      </c>
      <c r="X63" s="11">
        <f t="shared" si="55"/>
        <v>0</v>
      </c>
      <c r="Y63" s="47">
        <v>827.6</v>
      </c>
      <c r="Z63" s="33">
        <f t="shared" si="7"/>
        <v>68.966666666666669</v>
      </c>
      <c r="AA63" s="47"/>
      <c r="AB63" s="12">
        <f t="shared" si="56"/>
        <v>0</v>
      </c>
      <c r="AC63" s="11">
        <f t="shared" si="57"/>
        <v>0</v>
      </c>
      <c r="AD63" s="47">
        <v>4368.5</v>
      </c>
      <c r="AE63" s="33">
        <f t="shared" si="8"/>
        <v>364.04166666666669</v>
      </c>
      <c r="AF63" s="47"/>
      <c r="AG63" s="12">
        <f t="shared" si="58"/>
        <v>0</v>
      </c>
      <c r="AH63" s="11">
        <f t="shared" si="59"/>
        <v>0</v>
      </c>
      <c r="AI63" s="47">
        <v>260</v>
      </c>
      <c r="AJ63" s="33">
        <f t="shared" si="9"/>
        <v>21.666666666666668</v>
      </c>
      <c r="AK63" s="47"/>
      <c r="AL63" s="12">
        <f t="shared" si="60"/>
        <v>0</v>
      </c>
      <c r="AM63" s="11">
        <f t="shared" si="61"/>
        <v>0</v>
      </c>
      <c r="AN63" s="47"/>
      <c r="AO63" s="33">
        <f t="shared" si="10"/>
        <v>0</v>
      </c>
      <c r="AP63" s="47"/>
      <c r="AQ63" s="12" t="e">
        <f t="shared" si="62"/>
        <v>#DIV/0!</v>
      </c>
      <c r="AR63" s="11" t="e">
        <f t="shared" si="63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64"/>
        <v>0</v>
      </c>
      <c r="BR63" s="11">
        <f t="shared" si="65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34"/>
        <v>38471.599999999999</v>
      </c>
      <c r="DH63" s="33">
        <f t="shared" si="35"/>
        <v>3205.9666666666667</v>
      </c>
      <c r="DI63" s="12">
        <f t="shared" si="36"/>
        <v>0</v>
      </c>
      <c r="DJ63" s="42">
        <v>0</v>
      </c>
      <c r="DK63" s="33">
        <f t="shared" si="37"/>
        <v>0</v>
      </c>
      <c r="DL63" s="47">
        <v>0</v>
      </c>
      <c r="DM63" s="47">
        <v>0</v>
      </c>
      <c r="DN63" s="33">
        <f t="shared" si="38"/>
        <v>0</v>
      </c>
      <c r="DO63" s="47"/>
      <c r="DP63" s="42">
        <v>0</v>
      </c>
      <c r="DQ63" s="33">
        <f t="shared" si="39"/>
        <v>0</v>
      </c>
      <c r="DR63" s="47">
        <v>0</v>
      </c>
      <c r="DS63" s="47">
        <v>0</v>
      </c>
      <c r="DT63" s="33">
        <f t="shared" si="40"/>
        <v>0</v>
      </c>
      <c r="DU63" s="47"/>
      <c r="DV63" s="42">
        <v>0</v>
      </c>
      <c r="DW63" s="33">
        <f t="shared" si="41"/>
        <v>0</v>
      </c>
      <c r="DX63" s="47">
        <v>0</v>
      </c>
      <c r="DY63" s="47">
        <v>2000</v>
      </c>
      <c r="DZ63" s="33">
        <f t="shared" si="42"/>
        <v>166.66666666666666</v>
      </c>
      <c r="EA63" s="47"/>
      <c r="EB63" s="47"/>
      <c r="EC63" s="12">
        <f t="shared" si="43"/>
        <v>2000</v>
      </c>
      <c r="ED63" s="33">
        <f t="shared" si="44"/>
        <v>166.66666666666666</v>
      </c>
      <c r="EE63" s="12"/>
      <c r="EF63" s="14">
        <f t="shared" si="66"/>
        <v>0</v>
      </c>
      <c r="EH63" s="14"/>
      <c r="EJ63" s="14"/>
      <c r="EK63" s="14"/>
      <c r="EM63" s="14"/>
    </row>
    <row r="64" spans="1:143" s="15" customFormat="1" ht="20.25" customHeight="1">
      <c r="A64" s="21">
        <v>55</v>
      </c>
      <c r="B64" s="74" t="s">
        <v>110</v>
      </c>
      <c r="C64" s="42">
        <v>1521.5</v>
      </c>
      <c r="D64" s="42"/>
      <c r="E64" s="25">
        <f t="shared" si="0"/>
        <v>30422.5</v>
      </c>
      <c r="F64" s="33">
        <f t="shared" si="45"/>
        <v>2535.2083333333335</v>
      </c>
      <c r="G64" s="12">
        <f t="shared" si="46"/>
        <v>0</v>
      </c>
      <c r="H64" s="12">
        <f t="shared" si="47"/>
        <v>0</v>
      </c>
      <c r="I64" s="12">
        <f t="shared" si="48"/>
        <v>0</v>
      </c>
      <c r="J64" s="12">
        <f t="shared" si="1"/>
        <v>4205</v>
      </c>
      <c r="K64" s="33">
        <f t="shared" si="2"/>
        <v>350.41666666666669</v>
      </c>
      <c r="L64" s="12">
        <f t="shared" si="49"/>
        <v>0</v>
      </c>
      <c r="M64" s="12">
        <f t="shared" si="50"/>
        <v>0</v>
      </c>
      <c r="N64" s="12">
        <f t="shared" si="51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52"/>
        <v>0</v>
      </c>
      <c r="S64" s="11">
        <f t="shared" si="53"/>
        <v>0</v>
      </c>
      <c r="T64" s="47">
        <v>160</v>
      </c>
      <c r="U64" s="33">
        <f t="shared" si="6"/>
        <v>13.333333333333334</v>
      </c>
      <c r="V64" s="47"/>
      <c r="W64" s="12">
        <f t="shared" si="54"/>
        <v>0</v>
      </c>
      <c r="X64" s="11">
        <f t="shared" si="55"/>
        <v>0</v>
      </c>
      <c r="Y64" s="47">
        <v>1475</v>
      </c>
      <c r="Z64" s="33">
        <f t="shared" si="7"/>
        <v>122.91666666666667</v>
      </c>
      <c r="AA64" s="47"/>
      <c r="AB64" s="12">
        <f t="shared" si="56"/>
        <v>0</v>
      </c>
      <c r="AC64" s="11">
        <f t="shared" si="57"/>
        <v>0</v>
      </c>
      <c r="AD64" s="47">
        <v>1600</v>
      </c>
      <c r="AE64" s="33">
        <f t="shared" si="8"/>
        <v>133.33333333333334</v>
      </c>
      <c r="AF64" s="47"/>
      <c r="AG64" s="12">
        <f t="shared" si="58"/>
        <v>0</v>
      </c>
      <c r="AH64" s="11">
        <f t="shared" si="59"/>
        <v>0</v>
      </c>
      <c r="AI64" s="47">
        <v>110</v>
      </c>
      <c r="AJ64" s="33">
        <f t="shared" si="9"/>
        <v>9.1666666666666661</v>
      </c>
      <c r="AK64" s="47"/>
      <c r="AL64" s="12">
        <f t="shared" si="60"/>
        <v>0</v>
      </c>
      <c r="AM64" s="11">
        <f t="shared" si="61"/>
        <v>0</v>
      </c>
      <c r="AN64" s="47"/>
      <c r="AO64" s="33">
        <f t="shared" si="10"/>
        <v>0</v>
      </c>
      <c r="AP64" s="47"/>
      <c r="AQ64" s="12" t="e">
        <f t="shared" si="62"/>
        <v>#DIV/0!</v>
      </c>
      <c r="AR64" s="11" t="e">
        <f t="shared" si="63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64"/>
        <v>0</v>
      </c>
      <c r="BR64" s="11">
        <f t="shared" si="65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34"/>
        <v>30422.5</v>
      </c>
      <c r="DH64" s="33">
        <f t="shared" si="35"/>
        <v>2535.2083333333335</v>
      </c>
      <c r="DI64" s="12">
        <f t="shared" si="36"/>
        <v>0</v>
      </c>
      <c r="DJ64" s="42">
        <v>0</v>
      </c>
      <c r="DK64" s="33">
        <f t="shared" si="37"/>
        <v>0</v>
      </c>
      <c r="DL64" s="47">
        <v>0</v>
      </c>
      <c r="DM64" s="47">
        <v>0</v>
      </c>
      <c r="DN64" s="33">
        <f t="shared" si="38"/>
        <v>0</v>
      </c>
      <c r="DO64" s="47"/>
      <c r="DP64" s="42">
        <v>0</v>
      </c>
      <c r="DQ64" s="33">
        <f t="shared" si="39"/>
        <v>0</v>
      </c>
      <c r="DR64" s="47">
        <v>0</v>
      </c>
      <c r="DS64" s="47">
        <v>0</v>
      </c>
      <c r="DT64" s="33">
        <f t="shared" si="40"/>
        <v>0</v>
      </c>
      <c r="DU64" s="47"/>
      <c r="DV64" s="42">
        <v>0</v>
      </c>
      <c r="DW64" s="33">
        <f t="shared" si="41"/>
        <v>0</v>
      </c>
      <c r="DX64" s="47">
        <v>0</v>
      </c>
      <c r="DY64" s="47">
        <v>1521.5</v>
      </c>
      <c r="DZ64" s="33">
        <f t="shared" si="42"/>
        <v>126.79166666666667</v>
      </c>
      <c r="EA64" s="47"/>
      <c r="EB64" s="47"/>
      <c r="EC64" s="12">
        <f t="shared" si="43"/>
        <v>1521.5</v>
      </c>
      <c r="ED64" s="33">
        <f t="shared" si="44"/>
        <v>126.79166666666667</v>
      </c>
      <c r="EE64" s="12"/>
      <c r="EF64" s="14">
        <f t="shared" si="66"/>
        <v>0</v>
      </c>
      <c r="EH64" s="14"/>
      <c r="EJ64" s="14"/>
      <c r="EK64" s="14"/>
      <c r="EM64" s="14"/>
    </row>
    <row r="65" spans="1:143" s="15" customFormat="1" ht="20.25" customHeight="1">
      <c r="A65" s="21">
        <v>56</v>
      </c>
      <c r="B65" s="74" t="s">
        <v>111</v>
      </c>
      <c r="C65" s="38">
        <v>3249.3</v>
      </c>
      <c r="D65" s="42"/>
      <c r="E65" s="25">
        <f t="shared" si="0"/>
        <v>17877.099999999999</v>
      </c>
      <c r="F65" s="33">
        <f t="shared" si="45"/>
        <v>1489.7583333333332</v>
      </c>
      <c r="G65" s="12">
        <f t="shared" si="46"/>
        <v>0</v>
      </c>
      <c r="H65" s="12">
        <f t="shared" si="47"/>
        <v>0</v>
      </c>
      <c r="I65" s="12">
        <f t="shared" si="48"/>
        <v>0</v>
      </c>
      <c r="J65" s="12">
        <f t="shared" si="1"/>
        <v>4798.2</v>
      </c>
      <c r="K65" s="33">
        <f t="shared" si="2"/>
        <v>399.84999999999997</v>
      </c>
      <c r="L65" s="12">
        <f t="shared" si="49"/>
        <v>0</v>
      </c>
      <c r="M65" s="12">
        <f t="shared" si="50"/>
        <v>0</v>
      </c>
      <c r="N65" s="12">
        <f t="shared" si="51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52"/>
        <v>0</v>
      </c>
      <c r="S65" s="11">
        <f t="shared" si="53"/>
        <v>0</v>
      </c>
      <c r="T65" s="47">
        <v>20.2</v>
      </c>
      <c r="U65" s="33">
        <f t="shared" si="6"/>
        <v>1.6833333333333333</v>
      </c>
      <c r="V65" s="47"/>
      <c r="W65" s="12">
        <f t="shared" si="54"/>
        <v>0</v>
      </c>
      <c r="X65" s="11">
        <f t="shared" si="55"/>
        <v>0</v>
      </c>
      <c r="Y65" s="47">
        <v>720</v>
      </c>
      <c r="Z65" s="33">
        <f t="shared" si="7"/>
        <v>60</v>
      </c>
      <c r="AA65" s="47"/>
      <c r="AB65" s="12">
        <f t="shared" si="56"/>
        <v>0</v>
      </c>
      <c r="AC65" s="11">
        <f t="shared" si="57"/>
        <v>0</v>
      </c>
      <c r="AD65" s="47">
        <v>3250</v>
      </c>
      <c r="AE65" s="33">
        <f t="shared" si="8"/>
        <v>270.83333333333331</v>
      </c>
      <c r="AF65" s="47"/>
      <c r="AG65" s="12">
        <f t="shared" si="58"/>
        <v>0</v>
      </c>
      <c r="AH65" s="11">
        <f t="shared" si="59"/>
        <v>0</v>
      </c>
      <c r="AI65" s="47">
        <v>65</v>
      </c>
      <c r="AJ65" s="33">
        <f t="shared" si="9"/>
        <v>5.416666666666667</v>
      </c>
      <c r="AK65" s="47"/>
      <c r="AL65" s="12">
        <f t="shared" si="60"/>
        <v>0</v>
      </c>
      <c r="AM65" s="11">
        <f t="shared" si="61"/>
        <v>0</v>
      </c>
      <c r="AN65" s="47"/>
      <c r="AO65" s="33">
        <f t="shared" si="10"/>
        <v>0</v>
      </c>
      <c r="AP65" s="47"/>
      <c r="AQ65" s="12" t="e">
        <f t="shared" si="62"/>
        <v>#DIV/0!</v>
      </c>
      <c r="AR65" s="11" t="e">
        <f t="shared" si="63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64"/>
        <v>0</v>
      </c>
      <c r="BR65" s="11">
        <f t="shared" si="65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34"/>
        <v>17877.099999999999</v>
      </c>
      <c r="DH65" s="33">
        <f t="shared" si="35"/>
        <v>1489.7583333333332</v>
      </c>
      <c r="DI65" s="12">
        <f t="shared" si="36"/>
        <v>0</v>
      </c>
      <c r="DJ65" s="42">
        <v>0</v>
      </c>
      <c r="DK65" s="33">
        <f t="shared" si="37"/>
        <v>0</v>
      </c>
      <c r="DL65" s="47">
        <v>0</v>
      </c>
      <c r="DM65" s="47">
        <v>0</v>
      </c>
      <c r="DN65" s="33">
        <f t="shared" si="38"/>
        <v>0</v>
      </c>
      <c r="DO65" s="47"/>
      <c r="DP65" s="42">
        <v>0</v>
      </c>
      <c r="DQ65" s="33">
        <f t="shared" si="39"/>
        <v>0</v>
      </c>
      <c r="DR65" s="47">
        <v>0</v>
      </c>
      <c r="DS65" s="47">
        <v>0</v>
      </c>
      <c r="DT65" s="33">
        <f t="shared" si="40"/>
        <v>0</v>
      </c>
      <c r="DU65" s="47"/>
      <c r="DV65" s="42">
        <v>0</v>
      </c>
      <c r="DW65" s="33">
        <f t="shared" si="41"/>
        <v>0</v>
      </c>
      <c r="DX65" s="47">
        <v>0</v>
      </c>
      <c r="DY65" s="47">
        <v>900</v>
      </c>
      <c r="DZ65" s="33">
        <f t="shared" si="42"/>
        <v>75</v>
      </c>
      <c r="EA65" s="47"/>
      <c r="EB65" s="47"/>
      <c r="EC65" s="12">
        <f t="shared" si="43"/>
        <v>900</v>
      </c>
      <c r="ED65" s="33">
        <f t="shared" si="44"/>
        <v>75</v>
      </c>
      <c r="EE65" s="12"/>
      <c r="EF65" s="14">
        <f t="shared" si="66"/>
        <v>0</v>
      </c>
      <c r="EH65" s="14"/>
      <c r="EJ65" s="14"/>
      <c r="EK65" s="14"/>
      <c r="EM65" s="14"/>
    </row>
    <row r="66" spans="1:143" s="15" customFormat="1" ht="20.25" customHeight="1">
      <c r="A66" s="21">
        <v>57</v>
      </c>
      <c r="B66" s="82" t="s">
        <v>112</v>
      </c>
      <c r="C66" s="38">
        <v>507.3</v>
      </c>
      <c r="D66" s="42"/>
      <c r="E66" s="25">
        <f t="shared" si="0"/>
        <v>5886.4</v>
      </c>
      <c r="F66" s="33">
        <f t="shared" si="45"/>
        <v>490.5333333333333</v>
      </c>
      <c r="G66" s="12">
        <f t="shared" si="46"/>
        <v>0</v>
      </c>
      <c r="H66" s="12">
        <f t="shared" si="47"/>
        <v>0</v>
      </c>
      <c r="I66" s="12">
        <f t="shared" si="48"/>
        <v>0</v>
      </c>
      <c r="J66" s="12">
        <f t="shared" si="1"/>
        <v>2386.4</v>
      </c>
      <c r="K66" s="33">
        <f t="shared" si="2"/>
        <v>198.86666666666667</v>
      </c>
      <c r="L66" s="12">
        <f t="shared" si="49"/>
        <v>0</v>
      </c>
      <c r="M66" s="12">
        <f t="shared" si="50"/>
        <v>0</v>
      </c>
      <c r="N66" s="12">
        <f t="shared" si="51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52"/>
        <v>0</v>
      </c>
      <c r="S66" s="11">
        <f t="shared" si="53"/>
        <v>0</v>
      </c>
      <c r="T66" s="47">
        <v>0</v>
      </c>
      <c r="U66" s="33">
        <f t="shared" si="6"/>
        <v>0</v>
      </c>
      <c r="V66" s="47"/>
      <c r="W66" s="12" t="e">
        <f t="shared" si="54"/>
        <v>#DIV/0!</v>
      </c>
      <c r="X66" s="11" t="e">
        <f t="shared" si="55"/>
        <v>#DIV/0!</v>
      </c>
      <c r="Y66" s="47">
        <v>1802</v>
      </c>
      <c r="Z66" s="33">
        <f t="shared" si="7"/>
        <v>150.16666666666666</v>
      </c>
      <c r="AA66" s="47"/>
      <c r="AB66" s="12">
        <f t="shared" si="56"/>
        <v>0</v>
      </c>
      <c r="AC66" s="11">
        <f t="shared" si="57"/>
        <v>0</v>
      </c>
      <c r="AD66" s="47">
        <v>184.4</v>
      </c>
      <c r="AE66" s="33">
        <f t="shared" si="8"/>
        <v>15.366666666666667</v>
      </c>
      <c r="AF66" s="47"/>
      <c r="AG66" s="12">
        <f t="shared" si="58"/>
        <v>0</v>
      </c>
      <c r="AH66" s="11">
        <f t="shared" si="59"/>
        <v>0</v>
      </c>
      <c r="AI66" s="47">
        <v>0</v>
      </c>
      <c r="AJ66" s="33">
        <f t="shared" si="9"/>
        <v>0</v>
      </c>
      <c r="AK66" s="47"/>
      <c r="AL66" s="12" t="e">
        <f t="shared" si="60"/>
        <v>#DIV/0!</v>
      </c>
      <c r="AM66" s="11" t="e">
        <f t="shared" si="61"/>
        <v>#DIV/0!</v>
      </c>
      <c r="AN66" s="47"/>
      <c r="AO66" s="33">
        <f t="shared" si="10"/>
        <v>0</v>
      </c>
      <c r="AP66" s="47"/>
      <c r="AQ66" s="12" t="e">
        <f t="shared" si="62"/>
        <v>#DIV/0!</v>
      </c>
      <c r="AR66" s="11" t="e">
        <f t="shared" si="63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64"/>
        <v>0</v>
      </c>
      <c r="BR66" s="11">
        <f t="shared" si="65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34"/>
        <v>5886.4</v>
      </c>
      <c r="DH66" s="33">
        <f t="shared" si="35"/>
        <v>490.5333333333333</v>
      </c>
      <c r="DI66" s="12">
        <f t="shared" si="36"/>
        <v>0</v>
      </c>
      <c r="DJ66" s="42">
        <v>0</v>
      </c>
      <c r="DK66" s="33">
        <f t="shared" si="37"/>
        <v>0</v>
      </c>
      <c r="DL66" s="47">
        <v>0</v>
      </c>
      <c r="DM66" s="47">
        <v>0</v>
      </c>
      <c r="DN66" s="33">
        <f t="shared" si="38"/>
        <v>0</v>
      </c>
      <c r="DO66" s="47"/>
      <c r="DP66" s="42">
        <v>0</v>
      </c>
      <c r="DQ66" s="33">
        <f t="shared" si="39"/>
        <v>0</v>
      </c>
      <c r="DR66" s="47">
        <v>0</v>
      </c>
      <c r="DS66" s="47">
        <v>0</v>
      </c>
      <c r="DT66" s="33">
        <f t="shared" si="40"/>
        <v>0</v>
      </c>
      <c r="DU66" s="47"/>
      <c r="DV66" s="42">
        <v>0</v>
      </c>
      <c r="DW66" s="33">
        <f t="shared" si="41"/>
        <v>0</v>
      </c>
      <c r="DX66" s="47">
        <v>0</v>
      </c>
      <c r="DY66" s="47">
        <v>294.39999999999998</v>
      </c>
      <c r="DZ66" s="33">
        <f t="shared" si="42"/>
        <v>24.533333333333331</v>
      </c>
      <c r="EA66" s="47"/>
      <c r="EB66" s="47"/>
      <c r="EC66" s="12">
        <f t="shared" si="43"/>
        <v>294.39999999999998</v>
      </c>
      <c r="ED66" s="33">
        <f t="shared" si="44"/>
        <v>24.533333333333331</v>
      </c>
      <c r="EE66" s="12"/>
      <c r="EF66" s="14">
        <f t="shared" si="66"/>
        <v>0</v>
      </c>
      <c r="EH66" s="14"/>
      <c r="EJ66" s="14"/>
      <c r="EK66" s="14"/>
      <c r="EM66" s="14"/>
    </row>
    <row r="67" spans="1:143" s="15" customFormat="1" ht="20.25" customHeight="1">
      <c r="A67" s="21">
        <v>58</v>
      </c>
      <c r="B67" s="71" t="s">
        <v>113</v>
      </c>
      <c r="C67" s="38">
        <v>211.3</v>
      </c>
      <c r="D67" s="42"/>
      <c r="E67" s="25">
        <f t="shared" si="0"/>
        <v>10198.1</v>
      </c>
      <c r="F67" s="33">
        <f t="shared" si="45"/>
        <v>849.8416666666667</v>
      </c>
      <c r="G67" s="12">
        <f t="shared" si="46"/>
        <v>0</v>
      </c>
      <c r="H67" s="12">
        <f t="shared" si="47"/>
        <v>0</v>
      </c>
      <c r="I67" s="12">
        <f t="shared" si="48"/>
        <v>0</v>
      </c>
      <c r="J67" s="12">
        <f t="shared" si="1"/>
        <v>2935.5</v>
      </c>
      <c r="K67" s="33">
        <f t="shared" si="2"/>
        <v>244.625</v>
      </c>
      <c r="L67" s="12">
        <f t="shared" si="49"/>
        <v>0</v>
      </c>
      <c r="M67" s="12">
        <f t="shared" si="50"/>
        <v>0</v>
      </c>
      <c r="N67" s="12">
        <f t="shared" si="51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52"/>
        <v>0</v>
      </c>
      <c r="S67" s="11">
        <f t="shared" si="53"/>
        <v>0</v>
      </c>
      <c r="T67" s="47">
        <v>0</v>
      </c>
      <c r="U67" s="33">
        <f t="shared" si="6"/>
        <v>0</v>
      </c>
      <c r="V67" s="47"/>
      <c r="W67" s="12" t="e">
        <f t="shared" si="54"/>
        <v>#DIV/0!</v>
      </c>
      <c r="X67" s="11" t="e">
        <f t="shared" si="55"/>
        <v>#DIV/0!</v>
      </c>
      <c r="Y67" s="47">
        <v>1423.7</v>
      </c>
      <c r="Z67" s="33">
        <f t="shared" si="7"/>
        <v>118.64166666666667</v>
      </c>
      <c r="AA67" s="47"/>
      <c r="AB67" s="12">
        <f t="shared" si="56"/>
        <v>0</v>
      </c>
      <c r="AC67" s="11">
        <f t="shared" si="57"/>
        <v>0</v>
      </c>
      <c r="AD67" s="47">
        <v>1141.8</v>
      </c>
      <c r="AE67" s="33">
        <f t="shared" si="8"/>
        <v>95.149999999999991</v>
      </c>
      <c r="AF67" s="47"/>
      <c r="AG67" s="12">
        <f t="shared" si="58"/>
        <v>0</v>
      </c>
      <c r="AH67" s="11">
        <f t="shared" si="59"/>
        <v>0</v>
      </c>
      <c r="AI67" s="47">
        <v>20</v>
      </c>
      <c r="AJ67" s="33">
        <f t="shared" si="9"/>
        <v>1.6666666666666667</v>
      </c>
      <c r="AK67" s="47"/>
      <c r="AL67" s="12">
        <f t="shared" si="60"/>
        <v>0</v>
      </c>
      <c r="AM67" s="11">
        <f t="shared" si="61"/>
        <v>0</v>
      </c>
      <c r="AN67" s="47"/>
      <c r="AO67" s="33">
        <f t="shared" si="10"/>
        <v>0</v>
      </c>
      <c r="AP67" s="47"/>
      <c r="AQ67" s="12" t="e">
        <f t="shared" si="62"/>
        <v>#DIV/0!</v>
      </c>
      <c r="AR67" s="11" t="e">
        <f t="shared" si="63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64"/>
        <v>0</v>
      </c>
      <c r="BR67" s="11">
        <f t="shared" si="65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34"/>
        <v>10198.1</v>
      </c>
      <c r="DH67" s="33">
        <f t="shared" si="35"/>
        <v>849.8416666666667</v>
      </c>
      <c r="DI67" s="12">
        <f t="shared" si="36"/>
        <v>0</v>
      </c>
      <c r="DJ67" s="42">
        <v>0</v>
      </c>
      <c r="DK67" s="33">
        <f t="shared" si="37"/>
        <v>0</v>
      </c>
      <c r="DL67" s="47">
        <v>0</v>
      </c>
      <c r="DM67" s="47">
        <v>0</v>
      </c>
      <c r="DN67" s="33">
        <f t="shared" si="38"/>
        <v>0</v>
      </c>
      <c r="DO67" s="47"/>
      <c r="DP67" s="42">
        <v>0</v>
      </c>
      <c r="DQ67" s="33">
        <f t="shared" si="39"/>
        <v>0</v>
      </c>
      <c r="DR67" s="47">
        <v>0</v>
      </c>
      <c r="DS67" s="47">
        <v>0</v>
      </c>
      <c r="DT67" s="33">
        <f t="shared" si="40"/>
        <v>0</v>
      </c>
      <c r="DU67" s="47"/>
      <c r="DV67" s="42">
        <v>0</v>
      </c>
      <c r="DW67" s="33">
        <f t="shared" si="41"/>
        <v>0</v>
      </c>
      <c r="DX67" s="47">
        <v>0</v>
      </c>
      <c r="DY67" s="47">
        <v>510</v>
      </c>
      <c r="DZ67" s="33">
        <f t="shared" si="42"/>
        <v>42.5</v>
      </c>
      <c r="EA67" s="47"/>
      <c r="EB67" s="47"/>
      <c r="EC67" s="12">
        <f t="shared" si="43"/>
        <v>510</v>
      </c>
      <c r="ED67" s="33">
        <f t="shared" si="44"/>
        <v>42.5</v>
      </c>
      <c r="EE67" s="12"/>
      <c r="EF67" s="14">
        <f t="shared" si="66"/>
        <v>0</v>
      </c>
      <c r="EH67" s="14"/>
      <c r="EJ67" s="14"/>
      <c r="EK67" s="14"/>
      <c r="EM67" s="14"/>
    </row>
    <row r="68" spans="1:143" s="15" customFormat="1" ht="20.25" customHeight="1">
      <c r="A68" s="21">
        <v>59</v>
      </c>
      <c r="B68" s="70" t="s">
        <v>114</v>
      </c>
      <c r="C68" s="38">
        <v>8839.1</v>
      </c>
      <c r="D68" s="42"/>
      <c r="E68" s="25">
        <f t="shared" si="0"/>
        <v>4991</v>
      </c>
      <c r="F68" s="33">
        <f t="shared" si="45"/>
        <v>415.91666666666669</v>
      </c>
      <c r="G68" s="12">
        <f t="shared" si="46"/>
        <v>0</v>
      </c>
      <c r="H68" s="12">
        <f t="shared" si="47"/>
        <v>0</v>
      </c>
      <c r="I68" s="12">
        <f t="shared" si="48"/>
        <v>0</v>
      </c>
      <c r="J68" s="12">
        <f t="shared" si="1"/>
        <v>939.1</v>
      </c>
      <c r="K68" s="33">
        <f t="shared" si="2"/>
        <v>78.25833333333334</v>
      </c>
      <c r="L68" s="12">
        <f t="shared" si="49"/>
        <v>0</v>
      </c>
      <c r="M68" s="12">
        <f t="shared" si="50"/>
        <v>0</v>
      </c>
      <c r="N68" s="12">
        <f t="shared" si="51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52"/>
        <v>0</v>
      </c>
      <c r="S68" s="11">
        <f t="shared" si="53"/>
        <v>0</v>
      </c>
      <c r="T68" s="47">
        <v>5.3</v>
      </c>
      <c r="U68" s="33">
        <f t="shared" si="6"/>
        <v>0.44166666666666665</v>
      </c>
      <c r="V68" s="47"/>
      <c r="W68" s="12">
        <f t="shared" si="54"/>
        <v>0</v>
      </c>
      <c r="X68" s="11">
        <f t="shared" si="55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6"/>
        <v>0</v>
      </c>
      <c r="AC68" s="11">
        <f t="shared" si="57"/>
        <v>0</v>
      </c>
      <c r="AD68" s="47">
        <v>459.7</v>
      </c>
      <c r="AE68" s="33">
        <f t="shared" si="8"/>
        <v>38.30833333333333</v>
      </c>
      <c r="AF68" s="47"/>
      <c r="AG68" s="12">
        <f t="shared" si="58"/>
        <v>0</v>
      </c>
      <c r="AH68" s="11">
        <f t="shared" si="59"/>
        <v>0</v>
      </c>
      <c r="AI68" s="47">
        <v>0</v>
      </c>
      <c r="AJ68" s="33">
        <f t="shared" si="9"/>
        <v>0</v>
      </c>
      <c r="AK68" s="47"/>
      <c r="AL68" s="12" t="e">
        <f t="shared" si="60"/>
        <v>#DIV/0!</v>
      </c>
      <c r="AM68" s="11" t="e">
        <f t="shared" si="61"/>
        <v>#DIV/0!</v>
      </c>
      <c r="AN68" s="47"/>
      <c r="AO68" s="33">
        <f t="shared" si="10"/>
        <v>0</v>
      </c>
      <c r="AP68" s="47"/>
      <c r="AQ68" s="12" t="e">
        <f t="shared" si="62"/>
        <v>#DIV/0!</v>
      </c>
      <c r="AR68" s="11" t="e">
        <f t="shared" si="63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64"/>
        <v>0</v>
      </c>
      <c r="BR68" s="11">
        <f t="shared" si="65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34"/>
        <v>4991</v>
      </c>
      <c r="DH68" s="33">
        <f t="shared" si="35"/>
        <v>415.91666666666669</v>
      </c>
      <c r="DI68" s="12">
        <f t="shared" si="36"/>
        <v>0</v>
      </c>
      <c r="DJ68" s="42">
        <v>0</v>
      </c>
      <c r="DK68" s="33">
        <f t="shared" si="37"/>
        <v>0</v>
      </c>
      <c r="DL68" s="47">
        <v>0</v>
      </c>
      <c r="DM68" s="47">
        <v>0</v>
      </c>
      <c r="DN68" s="33">
        <f t="shared" si="38"/>
        <v>0</v>
      </c>
      <c r="DO68" s="47"/>
      <c r="DP68" s="42">
        <v>0</v>
      </c>
      <c r="DQ68" s="33">
        <f t="shared" si="39"/>
        <v>0</v>
      </c>
      <c r="DR68" s="47">
        <v>0</v>
      </c>
      <c r="DS68" s="47">
        <v>0</v>
      </c>
      <c r="DT68" s="33">
        <f t="shared" si="40"/>
        <v>0</v>
      </c>
      <c r="DU68" s="47"/>
      <c r="DV68" s="42">
        <v>0</v>
      </c>
      <c r="DW68" s="33">
        <f t="shared" si="41"/>
        <v>0</v>
      </c>
      <c r="DX68" s="47">
        <v>0</v>
      </c>
      <c r="DY68" s="47">
        <v>0</v>
      </c>
      <c r="DZ68" s="33">
        <f t="shared" si="42"/>
        <v>0</v>
      </c>
      <c r="EA68" s="47"/>
      <c r="EB68" s="47"/>
      <c r="EC68" s="12">
        <f t="shared" si="43"/>
        <v>0</v>
      </c>
      <c r="ED68" s="33">
        <f t="shared" si="44"/>
        <v>0</v>
      </c>
      <c r="EE68" s="12"/>
      <c r="EF68" s="14">
        <f t="shared" si="66"/>
        <v>0</v>
      </c>
      <c r="EH68" s="14"/>
      <c r="EJ68" s="14"/>
      <c r="EK68" s="14"/>
      <c r="EM68" s="14"/>
    </row>
    <row r="69" spans="1:143" s="15" customFormat="1" ht="20.25" customHeight="1">
      <c r="A69" s="21">
        <v>60</v>
      </c>
      <c r="B69" s="45" t="s">
        <v>115</v>
      </c>
      <c r="C69" s="38"/>
      <c r="D69" s="42"/>
      <c r="E69" s="25">
        <f t="shared" si="0"/>
        <v>101811.29999999999</v>
      </c>
      <c r="F69" s="33">
        <f t="shared" si="45"/>
        <v>8484.2749999999996</v>
      </c>
      <c r="G69" s="12">
        <f t="shared" si="46"/>
        <v>0</v>
      </c>
      <c r="H69" s="12">
        <f t="shared" si="47"/>
        <v>0</v>
      </c>
      <c r="I69" s="12">
        <f t="shared" si="48"/>
        <v>0</v>
      </c>
      <c r="J69" s="12">
        <f t="shared" si="1"/>
        <v>44193.599999999999</v>
      </c>
      <c r="K69" s="33">
        <f t="shared" si="2"/>
        <v>3682.7999999999997</v>
      </c>
      <c r="L69" s="12">
        <f t="shared" si="49"/>
        <v>0</v>
      </c>
      <c r="M69" s="12">
        <f t="shared" si="50"/>
        <v>0</v>
      </c>
      <c r="N69" s="12">
        <f t="shared" si="51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52"/>
        <v>0</v>
      </c>
      <c r="S69" s="11">
        <f t="shared" si="53"/>
        <v>0</v>
      </c>
      <c r="T69" s="47">
        <v>200</v>
      </c>
      <c r="U69" s="33">
        <f t="shared" si="6"/>
        <v>16.666666666666668</v>
      </c>
      <c r="V69" s="47"/>
      <c r="W69" s="12">
        <f t="shared" si="54"/>
        <v>0</v>
      </c>
      <c r="X69" s="11">
        <f t="shared" si="55"/>
        <v>0</v>
      </c>
      <c r="Y69" s="47">
        <v>5350.3</v>
      </c>
      <c r="Z69" s="33">
        <f t="shared" si="7"/>
        <v>445.85833333333335</v>
      </c>
      <c r="AA69" s="47"/>
      <c r="AB69" s="12">
        <f t="shared" si="56"/>
        <v>0</v>
      </c>
      <c r="AC69" s="11">
        <f t="shared" si="57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8"/>
        <v>0</v>
      </c>
      <c r="AH69" s="11">
        <f t="shared" si="59"/>
        <v>0</v>
      </c>
      <c r="AI69" s="47">
        <v>882</v>
      </c>
      <c r="AJ69" s="33">
        <f t="shared" si="9"/>
        <v>73.5</v>
      </c>
      <c r="AK69" s="47"/>
      <c r="AL69" s="12">
        <f t="shared" si="60"/>
        <v>0</v>
      </c>
      <c r="AM69" s="11">
        <f t="shared" si="61"/>
        <v>0</v>
      </c>
      <c r="AN69" s="47"/>
      <c r="AO69" s="33">
        <f t="shared" si="10"/>
        <v>0</v>
      </c>
      <c r="AP69" s="47"/>
      <c r="AQ69" s="12" t="e">
        <f t="shared" si="62"/>
        <v>#DIV/0!</v>
      </c>
      <c r="AR69" s="11" t="e">
        <f t="shared" si="63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64"/>
        <v>0</v>
      </c>
      <c r="BR69" s="11">
        <f t="shared" si="65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f t="shared" si="34"/>
        <v>96538.2</v>
      </c>
      <c r="DH69" s="33">
        <f t="shared" si="35"/>
        <v>8044.8499999999995</v>
      </c>
      <c r="DI69" s="12">
        <f t="shared" si="36"/>
        <v>0</v>
      </c>
      <c r="DJ69" s="42">
        <v>0</v>
      </c>
      <c r="DK69" s="33">
        <f t="shared" si="37"/>
        <v>0</v>
      </c>
      <c r="DL69" s="47">
        <v>0</v>
      </c>
      <c r="DM69" s="47">
        <v>5273.1</v>
      </c>
      <c r="DN69" s="33">
        <f t="shared" si="38"/>
        <v>439.42500000000001</v>
      </c>
      <c r="DO69" s="47"/>
      <c r="DP69" s="42">
        <v>0</v>
      </c>
      <c r="DQ69" s="33">
        <f t="shared" si="39"/>
        <v>0</v>
      </c>
      <c r="DR69" s="47">
        <v>0</v>
      </c>
      <c r="DS69" s="47">
        <v>0</v>
      </c>
      <c r="DT69" s="33">
        <f t="shared" si="40"/>
        <v>0</v>
      </c>
      <c r="DU69" s="47"/>
      <c r="DV69" s="42">
        <v>0</v>
      </c>
      <c r="DW69" s="33">
        <f t="shared" si="41"/>
        <v>0</v>
      </c>
      <c r="DX69" s="47">
        <v>0</v>
      </c>
      <c r="DY69" s="47">
        <v>17531</v>
      </c>
      <c r="DZ69" s="33">
        <f t="shared" si="42"/>
        <v>1460.9166666666667</v>
      </c>
      <c r="EA69" s="47"/>
      <c r="EB69" s="47"/>
      <c r="EC69" s="12">
        <f t="shared" si="43"/>
        <v>22804.1</v>
      </c>
      <c r="ED69" s="33">
        <f t="shared" si="44"/>
        <v>1900.3416666666665</v>
      </c>
      <c r="EE69" s="12"/>
      <c r="EF69" s="14">
        <f t="shared" si="66"/>
        <v>-5273.0999999999985</v>
      </c>
      <c r="EH69" s="14"/>
      <c r="EJ69" s="14"/>
      <c r="EK69" s="14"/>
      <c r="EM69" s="14"/>
    </row>
    <row r="70" spans="1:143" s="15" customFormat="1" ht="20.25" customHeight="1">
      <c r="A70" s="21">
        <v>61</v>
      </c>
      <c r="B70" s="70" t="s">
        <v>116</v>
      </c>
      <c r="C70" s="38">
        <v>1415</v>
      </c>
      <c r="D70" s="42">
        <v>0</v>
      </c>
      <c r="E70" s="25">
        <f t="shared" si="0"/>
        <v>14015.3</v>
      </c>
      <c r="F70" s="33">
        <f t="shared" si="45"/>
        <v>1167.9416666666666</v>
      </c>
      <c r="G70" s="12">
        <f t="shared" si="46"/>
        <v>0</v>
      </c>
      <c r="H70" s="12">
        <f t="shared" si="47"/>
        <v>0</v>
      </c>
      <c r="I70" s="12">
        <f t="shared" si="48"/>
        <v>0</v>
      </c>
      <c r="J70" s="12">
        <f t="shared" si="1"/>
        <v>4593.7</v>
      </c>
      <c r="K70" s="33">
        <f t="shared" si="2"/>
        <v>382.80833333333334</v>
      </c>
      <c r="L70" s="12">
        <f t="shared" si="49"/>
        <v>0</v>
      </c>
      <c r="M70" s="12">
        <f t="shared" si="50"/>
        <v>0</v>
      </c>
      <c r="N70" s="12">
        <f t="shared" si="51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52"/>
        <v>0</v>
      </c>
      <c r="S70" s="11">
        <f t="shared" si="53"/>
        <v>0</v>
      </c>
      <c r="T70" s="47">
        <v>16.2</v>
      </c>
      <c r="U70" s="33">
        <f t="shared" si="6"/>
        <v>1.3499999999999999</v>
      </c>
      <c r="V70" s="47"/>
      <c r="W70" s="12">
        <f t="shared" si="54"/>
        <v>0</v>
      </c>
      <c r="X70" s="11">
        <f t="shared" si="55"/>
        <v>0</v>
      </c>
      <c r="Y70" s="47">
        <v>2250</v>
      </c>
      <c r="Z70" s="33">
        <f t="shared" si="7"/>
        <v>187.5</v>
      </c>
      <c r="AA70" s="47"/>
      <c r="AB70" s="12">
        <f t="shared" si="56"/>
        <v>0</v>
      </c>
      <c r="AC70" s="11">
        <f t="shared" si="57"/>
        <v>0</v>
      </c>
      <c r="AD70" s="47">
        <v>1516.5</v>
      </c>
      <c r="AE70" s="33">
        <f t="shared" si="8"/>
        <v>126.375</v>
      </c>
      <c r="AF70" s="47"/>
      <c r="AG70" s="12">
        <f t="shared" si="58"/>
        <v>0</v>
      </c>
      <c r="AH70" s="11">
        <f t="shared" si="59"/>
        <v>0</v>
      </c>
      <c r="AI70" s="47">
        <v>20</v>
      </c>
      <c r="AJ70" s="33">
        <f t="shared" si="9"/>
        <v>1.6666666666666667</v>
      </c>
      <c r="AK70" s="47"/>
      <c r="AL70" s="12">
        <f t="shared" si="60"/>
        <v>0</v>
      </c>
      <c r="AM70" s="11">
        <f t="shared" si="61"/>
        <v>0</v>
      </c>
      <c r="AN70" s="47"/>
      <c r="AO70" s="33">
        <f t="shared" si="10"/>
        <v>0</v>
      </c>
      <c r="AP70" s="47"/>
      <c r="AQ70" s="12" t="e">
        <f t="shared" si="62"/>
        <v>#DIV/0!</v>
      </c>
      <c r="AR70" s="11" t="e">
        <f t="shared" si="63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64"/>
        <v>0</v>
      </c>
      <c r="BR70" s="11">
        <f t="shared" si="65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34"/>
        <v>14015.3</v>
      </c>
      <c r="DH70" s="33">
        <f t="shared" si="35"/>
        <v>1167.9416666666666</v>
      </c>
      <c r="DI70" s="12">
        <f t="shared" si="36"/>
        <v>0</v>
      </c>
      <c r="DJ70" s="42">
        <v>0</v>
      </c>
      <c r="DK70" s="33">
        <f t="shared" si="37"/>
        <v>0</v>
      </c>
      <c r="DL70" s="47">
        <v>0</v>
      </c>
      <c r="DM70" s="47">
        <v>0</v>
      </c>
      <c r="DN70" s="33">
        <f t="shared" si="38"/>
        <v>0</v>
      </c>
      <c r="DO70" s="47"/>
      <c r="DP70" s="42">
        <v>0</v>
      </c>
      <c r="DQ70" s="33">
        <f t="shared" si="39"/>
        <v>0</v>
      </c>
      <c r="DR70" s="47">
        <v>0</v>
      </c>
      <c r="DS70" s="47">
        <v>0</v>
      </c>
      <c r="DT70" s="33">
        <f t="shared" si="40"/>
        <v>0</v>
      </c>
      <c r="DU70" s="47"/>
      <c r="DV70" s="42">
        <v>0</v>
      </c>
      <c r="DW70" s="33">
        <f t="shared" si="41"/>
        <v>0</v>
      </c>
      <c r="DX70" s="47">
        <v>0</v>
      </c>
      <c r="DY70" s="47">
        <v>800</v>
      </c>
      <c r="DZ70" s="33">
        <f t="shared" si="42"/>
        <v>66.666666666666671</v>
      </c>
      <c r="EA70" s="47"/>
      <c r="EB70" s="47"/>
      <c r="EC70" s="12">
        <f t="shared" si="43"/>
        <v>800</v>
      </c>
      <c r="ED70" s="33">
        <f t="shared" si="44"/>
        <v>66.666666666666671</v>
      </c>
      <c r="EE70" s="12"/>
      <c r="EF70" s="14">
        <f t="shared" si="66"/>
        <v>0</v>
      </c>
      <c r="EH70" s="14"/>
      <c r="EJ70" s="14"/>
      <c r="EK70" s="14"/>
      <c r="EM70" s="14"/>
    </row>
    <row r="71" spans="1:143" s="15" customFormat="1" ht="20.25" customHeight="1">
      <c r="A71" s="21">
        <v>62</v>
      </c>
      <c r="B71" s="70" t="s">
        <v>117</v>
      </c>
      <c r="C71" s="38">
        <v>5580</v>
      </c>
      <c r="D71" s="42"/>
      <c r="E71" s="25">
        <f t="shared" si="0"/>
        <v>44904.97</v>
      </c>
      <c r="F71" s="33">
        <f t="shared" si="45"/>
        <v>3742.0808333333334</v>
      </c>
      <c r="G71" s="12">
        <f t="shared" si="46"/>
        <v>0</v>
      </c>
      <c r="H71" s="12">
        <f t="shared" si="47"/>
        <v>0</v>
      </c>
      <c r="I71" s="12">
        <f t="shared" si="48"/>
        <v>0</v>
      </c>
      <c r="J71" s="12">
        <f t="shared" si="1"/>
        <v>10942.5</v>
      </c>
      <c r="K71" s="33">
        <f t="shared" si="2"/>
        <v>911.875</v>
      </c>
      <c r="L71" s="12">
        <f t="shared" si="49"/>
        <v>0</v>
      </c>
      <c r="M71" s="12">
        <f t="shared" si="50"/>
        <v>0</v>
      </c>
      <c r="N71" s="12">
        <f t="shared" si="51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52"/>
        <v>0</v>
      </c>
      <c r="S71" s="11">
        <f t="shared" si="53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54"/>
        <v>0</v>
      </c>
      <c r="X71" s="11">
        <f t="shared" si="55"/>
        <v>0</v>
      </c>
      <c r="Y71" s="47">
        <v>1951.9</v>
      </c>
      <c r="Z71" s="33">
        <f t="shared" si="7"/>
        <v>162.65833333333333</v>
      </c>
      <c r="AA71" s="47"/>
      <c r="AB71" s="12">
        <f t="shared" si="56"/>
        <v>0</v>
      </c>
      <c r="AC71" s="11">
        <f t="shared" si="57"/>
        <v>0</v>
      </c>
      <c r="AD71" s="47">
        <v>5745.7</v>
      </c>
      <c r="AE71" s="33">
        <f t="shared" si="8"/>
        <v>478.80833333333334</v>
      </c>
      <c r="AF71" s="47"/>
      <c r="AG71" s="12">
        <f t="shared" si="58"/>
        <v>0</v>
      </c>
      <c r="AH71" s="11">
        <f t="shared" si="59"/>
        <v>0</v>
      </c>
      <c r="AI71" s="47">
        <v>250</v>
      </c>
      <c r="AJ71" s="33">
        <f t="shared" si="9"/>
        <v>20.833333333333332</v>
      </c>
      <c r="AK71" s="47"/>
      <c r="AL71" s="12">
        <f t="shared" si="60"/>
        <v>0</v>
      </c>
      <c r="AM71" s="11">
        <f t="shared" si="61"/>
        <v>0</v>
      </c>
      <c r="AN71" s="47"/>
      <c r="AO71" s="33">
        <f t="shared" si="10"/>
        <v>0</v>
      </c>
      <c r="AP71" s="47"/>
      <c r="AQ71" s="12" t="e">
        <f t="shared" si="62"/>
        <v>#DIV/0!</v>
      </c>
      <c r="AR71" s="11" t="e">
        <f t="shared" si="63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64"/>
        <v>0</v>
      </c>
      <c r="BR71" s="11">
        <f t="shared" si="65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34"/>
        <v>44904.97</v>
      </c>
      <c r="DH71" s="33">
        <f t="shared" si="35"/>
        <v>3742.0808333333334</v>
      </c>
      <c r="DI71" s="12">
        <f t="shared" si="36"/>
        <v>0</v>
      </c>
      <c r="DJ71" s="42">
        <v>0</v>
      </c>
      <c r="DK71" s="33">
        <f t="shared" si="37"/>
        <v>0</v>
      </c>
      <c r="DL71" s="47">
        <v>0</v>
      </c>
      <c r="DM71" s="47">
        <v>0</v>
      </c>
      <c r="DN71" s="33">
        <f t="shared" si="38"/>
        <v>0</v>
      </c>
      <c r="DO71" s="47"/>
      <c r="DP71" s="42">
        <v>0</v>
      </c>
      <c r="DQ71" s="33">
        <f t="shared" si="39"/>
        <v>0</v>
      </c>
      <c r="DR71" s="47">
        <v>0</v>
      </c>
      <c r="DS71" s="47">
        <v>0</v>
      </c>
      <c r="DT71" s="33">
        <f t="shared" si="40"/>
        <v>0</v>
      </c>
      <c r="DU71" s="47"/>
      <c r="DV71" s="42">
        <v>0</v>
      </c>
      <c r="DW71" s="33">
        <f t="shared" si="41"/>
        <v>0</v>
      </c>
      <c r="DX71" s="47">
        <v>0</v>
      </c>
      <c r="DY71" s="47">
        <v>5580</v>
      </c>
      <c r="DZ71" s="33">
        <f t="shared" si="42"/>
        <v>465</v>
      </c>
      <c r="EA71" s="47"/>
      <c r="EB71" s="47"/>
      <c r="EC71" s="12">
        <f t="shared" si="43"/>
        <v>5580</v>
      </c>
      <c r="ED71" s="33">
        <f t="shared" si="44"/>
        <v>465</v>
      </c>
      <c r="EE71" s="12"/>
      <c r="EF71" s="14">
        <f t="shared" si="66"/>
        <v>0</v>
      </c>
      <c r="EH71" s="14"/>
      <c r="EJ71" s="14"/>
      <c r="EK71" s="14"/>
      <c r="EM71" s="14"/>
    </row>
    <row r="72" spans="1:143" s="15" customFormat="1" ht="20.25" customHeight="1">
      <c r="A72" s="21">
        <v>63</v>
      </c>
      <c r="B72" s="75" t="s">
        <v>118</v>
      </c>
      <c r="C72" s="38">
        <v>20496</v>
      </c>
      <c r="D72" s="42"/>
      <c r="E72" s="25">
        <f t="shared" si="0"/>
        <v>31431.4</v>
      </c>
      <c r="F72" s="33">
        <f t="shared" si="45"/>
        <v>2619.2833333333333</v>
      </c>
      <c r="G72" s="12">
        <f t="shared" si="46"/>
        <v>0</v>
      </c>
      <c r="H72" s="12">
        <f t="shared" si="47"/>
        <v>0</v>
      </c>
      <c r="I72" s="12">
        <f t="shared" si="48"/>
        <v>0</v>
      </c>
      <c r="J72" s="12">
        <f t="shared" si="1"/>
        <v>6340.2</v>
      </c>
      <c r="K72" s="33">
        <f t="shared" si="2"/>
        <v>528.35</v>
      </c>
      <c r="L72" s="12">
        <f t="shared" si="49"/>
        <v>0</v>
      </c>
      <c r="M72" s="12">
        <f t="shared" si="50"/>
        <v>0</v>
      </c>
      <c r="N72" s="12">
        <f t="shared" si="51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52"/>
        <v>0</v>
      </c>
      <c r="S72" s="11">
        <f t="shared" si="53"/>
        <v>0</v>
      </c>
      <c r="T72" s="47">
        <v>0.2</v>
      </c>
      <c r="U72" s="33">
        <f t="shared" si="6"/>
        <v>1.6666666666666666E-2</v>
      </c>
      <c r="V72" s="47"/>
      <c r="W72" s="12">
        <f t="shared" si="54"/>
        <v>0</v>
      </c>
      <c r="X72" s="11">
        <f t="shared" si="55"/>
        <v>0</v>
      </c>
      <c r="Y72" s="47">
        <v>920</v>
      </c>
      <c r="Z72" s="33">
        <f t="shared" si="7"/>
        <v>76.666666666666671</v>
      </c>
      <c r="AA72" s="47"/>
      <c r="AB72" s="12">
        <f t="shared" si="56"/>
        <v>0</v>
      </c>
      <c r="AC72" s="11">
        <f t="shared" si="57"/>
        <v>0</v>
      </c>
      <c r="AD72" s="47">
        <v>2600</v>
      </c>
      <c r="AE72" s="33">
        <f t="shared" si="8"/>
        <v>216.66666666666666</v>
      </c>
      <c r="AF72" s="47"/>
      <c r="AG72" s="12">
        <f t="shared" si="58"/>
        <v>0</v>
      </c>
      <c r="AH72" s="11">
        <f t="shared" si="59"/>
        <v>0</v>
      </c>
      <c r="AI72" s="47">
        <v>60</v>
      </c>
      <c r="AJ72" s="33">
        <f t="shared" si="9"/>
        <v>5</v>
      </c>
      <c r="AK72" s="47"/>
      <c r="AL72" s="12">
        <f t="shared" si="60"/>
        <v>0</v>
      </c>
      <c r="AM72" s="11">
        <f t="shared" si="61"/>
        <v>0</v>
      </c>
      <c r="AN72" s="47"/>
      <c r="AO72" s="33">
        <f t="shared" si="10"/>
        <v>0</v>
      </c>
      <c r="AP72" s="47"/>
      <c r="AQ72" s="12" t="e">
        <f t="shared" si="62"/>
        <v>#DIV/0!</v>
      </c>
      <c r="AR72" s="11" t="e">
        <f t="shared" si="63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64"/>
        <v>0</v>
      </c>
      <c r="BR72" s="11">
        <f t="shared" si="65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34"/>
        <v>31431.4</v>
      </c>
      <c r="DH72" s="33">
        <f t="shared" si="35"/>
        <v>2619.2833333333333</v>
      </c>
      <c r="DI72" s="12">
        <f t="shared" si="36"/>
        <v>0</v>
      </c>
      <c r="DJ72" s="42">
        <v>0</v>
      </c>
      <c r="DK72" s="33">
        <f t="shared" si="37"/>
        <v>0</v>
      </c>
      <c r="DL72" s="47">
        <v>0</v>
      </c>
      <c r="DM72" s="47">
        <v>0</v>
      </c>
      <c r="DN72" s="33">
        <f t="shared" si="38"/>
        <v>0</v>
      </c>
      <c r="DO72" s="47"/>
      <c r="DP72" s="42">
        <v>0</v>
      </c>
      <c r="DQ72" s="33">
        <f t="shared" si="39"/>
        <v>0</v>
      </c>
      <c r="DR72" s="47">
        <v>0</v>
      </c>
      <c r="DS72" s="47">
        <v>0</v>
      </c>
      <c r="DT72" s="33">
        <f t="shared" si="40"/>
        <v>0</v>
      </c>
      <c r="DU72" s="47"/>
      <c r="DV72" s="42">
        <v>0</v>
      </c>
      <c r="DW72" s="33">
        <f t="shared" si="41"/>
        <v>0</v>
      </c>
      <c r="DX72" s="47">
        <v>0</v>
      </c>
      <c r="DY72" s="47">
        <v>1800</v>
      </c>
      <c r="DZ72" s="33">
        <f t="shared" si="42"/>
        <v>150</v>
      </c>
      <c r="EA72" s="47"/>
      <c r="EB72" s="47"/>
      <c r="EC72" s="12">
        <f t="shared" si="43"/>
        <v>1800</v>
      </c>
      <c r="ED72" s="33">
        <f t="shared" si="44"/>
        <v>150</v>
      </c>
      <c r="EE72" s="12"/>
      <c r="EF72" s="14">
        <f t="shared" si="66"/>
        <v>0</v>
      </c>
      <c r="EH72" s="14"/>
      <c r="EJ72" s="14"/>
      <c r="EK72" s="14"/>
      <c r="EM72" s="14"/>
    </row>
    <row r="73" spans="1:143" s="15" customFormat="1" ht="20.25" customHeight="1">
      <c r="A73" s="21">
        <v>64</v>
      </c>
      <c r="B73" s="75" t="s">
        <v>119</v>
      </c>
      <c r="C73" s="38">
        <v>3372.5</v>
      </c>
      <c r="D73" s="42"/>
      <c r="E73" s="25">
        <f t="shared" si="0"/>
        <v>15531.08</v>
      </c>
      <c r="F73" s="33">
        <f t="shared" si="45"/>
        <v>1294.2566666666667</v>
      </c>
      <c r="G73" s="12">
        <f t="shared" si="46"/>
        <v>0</v>
      </c>
      <c r="H73" s="12">
        <f t="shared" si="47"/>
        <v>0</v>
      </c>
      <c r="I73" s="12">
        <f t="shared" si="48"/>
        <v>0</v>
      </c>
      <c r="J73" s="12">
        <f t="shared" si="1"/>
        <v>3605.4</v>
      </c>
      <c r="K73" s="33">
        <f t="shared" si="2"/>
        <v>300.45</v>
      </c>
      <c r="L73" s="12">
        <f t="shared" si="49"/>
        <v>0</v>
      </c>
      <c r="M73" s="12">
        <f t="shared" si="50"/>
        <v>0</v>
      </c>
      <c r="N73" s="12">
        <f t="shared" si="51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52"/>
        <v>0</v>
      </c>
      <c r="S73" s="11">
        <f t="shared" si="53"/>
        <v>0</v>
      </c>
      <c r="T73" s="47">
        <v>0</v>
      </c>
      <c r="U73" s="33">
        <f t="shared" si="6"/>
        <v>0</v>
      </c>
      <c r="V73" s="47"/>
      <c r="W73" s="12" t="e">
        <f t="shared" si="54"/>
        <v>#DIV/0!</v>
      </c>
      <c r="X73" s="11" t="e">
        <f t="shared" si="55"/>
        <v>#DIV/0!</v>
      </c>
      <c r="Y73" s="47">
        <v>700.5</v>
      </c>
      <c r="Z73" s="33">
        <f t="shared" si="7"/>
        <v>58.375</v>
      </c>
      <c r="AA73" s="47"/>
      <c r="AB73" s="12">
        <f t="shared" si="56"/>
        <v>0</v>
      </c>
      <c r="AC73" s="11">
        <f t="shared" si="57"/>
        <v>0</v>
      </c>
      <c r="AD73" s="47">
        <v>1854.9</v>
      </c>
      <c r="AE73" s="33">
        <f t="shared" si="8"/>
        <v>154.57500000000002</v>
      </c>
      <c r="AF73" s="47"/>
      <c r="AG73" s="12">
        <f t="shared" si="58"/>
        <v>0</v>
      </c>
      <c r="AH73" s="11">
        <f t="shared" si="59"/>
        <v>0</v>
      </c>
      <c r="AI73" s="47">
        <v>0</v>
      </c>
      <c r="AJ73" s="33">
        <f t="shared" si="9"/>
        <v>0</v>
      </c>
      <c r="AK73" s="47"/>
      <c r="AL73" s="12" t="e">
        <f t="shared" si="60"/>
        <v>#DIV/0!</v>
      </c>
      <c r="AM73" s="11" t="e">
        <f t="shared" si="61"/>
        <v>#DIV/0!</v>
      </c>
      <c r="AN73" s="47"/>
      <c r="AO73" s="33">
        <f t="shared" si="10"/>
        <v>0</v>
      </c>
      <c r="AP73" s="47"/>
      <c r="AQ73" s="12" t="e">
        <f t="shared" si="62"/>
        <v>#DIV/0!</v>
      </c>
      <c r="AR73" s="11" t="e">
        <f t="shared" si="63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64"/>
        <v>0</v>
      </c>
      <c r="BR73" s="11">
        <f t="shared" si="65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34"/>
        <v>15531.08</v>
      </c>
      <c r="DH73" s="33">
        <f t="shared" si="35"/>
        <v>1294.2566666666667</v>
      </c>
      <c r="DI73" s="12">
        <f t="shared" si="36"/>
        <v>0</v>
      </c>
      <c r="DJ73" s="42">
        <v>0</v>
      </c>
      <c r="DK73" s="33">
        <f t="shared" si="37"/>
        <v>0</v>
      </c>
      <c r="DL73" s="47">
        <v>0</v>
      </c>
      <c r="DM73" s="47">
        <v>0</v>
      </c>
      <c r="DN73" s="33">
        <f t="shared" si="38"/>
        <v>0</v>
      </c>
      <c r="DO73" s="47"/>
      <c r="DP73" s="42">
        <v>0</v>
      </c>
      <c r="DQ73" s="33">
        <f t="shared" si="39"/>
        <v>0</v>
      </c>
      <c r="DR73" s="47">
        <v>0</v>
      </c>
      <c r="DS73" s="47">
        <v>0</v>
      </c>
      <c r="DT73" s="33">
        <f t="shared" si="40"/>
        <v>0</v>
      </c>
      <c r="DU73" s="47"/>
      <c r="DV73" s="42">
        <v>0</v>
      </c>
      <c r="DW73" s="33">
        <f t="shared" si="41"/>
        <v>0</v>
      </c>
      <c r="DX73" s="47">
        <v>0</v>
      </c>
      <c r="DY73" s="47">
        <v>780</v>
      </c>
      <c r="DZ73" s="33">
        <f t="shared" si="42"/>
        <v>65</v>
      </c>
      <c r="EA73" s="47"/>
      <c r="EB73" s="47"/>
      <c r="EC73" s="12">
        <f t="shared" si="43"/>
        <v>780</v>
      </c>
      <c r="ED73" s="33">
        <f t="shared" si="44"/>
        <v>65</v>
      </c>
      <c r="EE73" s="12"/>
      <c r="EF73" s="14">
        <f t="shared" si="66"/>
        <v>0</v>
      </c>
      <c r="EH73" s="14"/>
      <c r="EJ73" s="14"/>
      <c r="EK73" s="14"/>
      <c r="EM73" s="14"/>
    </row>
    <row r="74" spans="1:143" s="15" customFormat="1" ht="20.25" customHeight="1">
      <c r="A74" s="21">
        <v>65</v>
      </c>
      <c r="B74" s="70" t="s">
        <v>120</v>
      </c>
      <c r="C74" s="38">
        <v>2757.2</v>
      </c>
      <c r="D74" s="42">
        <v>0</v>
      </c>
      <c r="E74" s="25">
        <f t="shared" ref="E74:E82" si="67">DG74+EC74-DY74</f>
        <v>15082.2</v>
      </c>
      <c r="F74" s="33">
        <f t="shared" si="45"/>
        <v>1256.8500000000001</v>
      </c>
      <c r="G74" s="12">
        <f t="shared" si="46"/>
        <v>0</v>
      </c>
      <c r="H74" s="12">
        <f t="shared" si="47"/>
        <v>0</v>
      </c>
      <c r="I74" s="12">
        <f t="shared" si="48"/>
        <v>0</v>
      </c>
      <c r="J74" s="12">
        <f t="shared" ref="J74:J81" si="68">T74+Y74+AD74+AI74+AN74+AS74+BK74+BS74+BV74+BY74+CB74+CE74+CK74+CN74+CT74+CW74+DC74</f>
        <v>2458.6</v>
      </c>
      <c r="K74" s="33">
        <f t="shared" ref="K74:K81" si="69">J74/12*1</f>
        <v>204.88333333333333</v>
      </c>
      <c r="L74" s="12">
        <f t="shared" si="49"/>
        <v>0</v>
      </c>
      <c r="M74" s="12">
        <f t="shared" si="50"/>
        <v>0</v>
      </c>
      <c r="N74" s="12">
        <f t="shared" si="51"/>
        <v>0</v>
      </c>
      <c r="O74" s="20">
        <f t="shared" ref="O74:O81" si="70">T74+AD74</f>
        <v>1363.2</v>
      </c>
      <c r="P74" s="33">
        <f t="shared" ref="P74:P81" si="71">O74/12*1</f>
        <v>113.60000000000001</v>
      </c>
      <c r="Q74" s="20">
        <f t="shared" ref="Q74:Q81" si="72">V74+AF74</f>
        <v>0</v>
      </c>
      <c r="R74" s="12">
        <f t="shared" si="52"/>
        <v>0</v>
      </c>
      <c r="S74" s="11">
        <f t="shared" si="53"/>
        <v>0</v>
      </c>
      <c r="T74" s="47">
        <v>0</v>
      </c>
      <c r="U74" s="33">
        <f t="shared" ref="U74:U81" si="73">T74/12*1</f>
        <v>0</v>
      </c>
      <c r="V74" s="47"/>
      <c r="W74" s="12" t="e">
        <f t="shared" si="54"/>
        <v>#DIV/0!</v>
      </c>
      <c r="X74" s="11" t="e">
        <f t="shared" si="55"/>
        <v>#DIV/0!</v>
      </c>
      <c r="Y74" s="47">
        <v>783.4</v>
      </c>
      <c r="Z74" s="33">
        <f t="shared" ref="Z74:Z81" si="74">Y74/12*1</f>
        <v>65.283333333333331</v>
      </c>
      <c r="AA74" s="47"/>
      <c r="AB74" s="12">
        <f t="shared" si="56"/>
        <v>0</v>
      </c>
      <c r="AC74" s="11">
        <f t="shared" si="57"/>
        <v>0</v>
      </c>
      <c r="AD74" s="47">
        <v>1363.2</v>
      </c>
      <c r="AE74" s="33">
        <f t="shared" ref="AE74:AE81" si="75">AD74/12*1</f>
        <v>113.60000000000001</v>
      </c>
      <c r="AF74" s="47"/>
      <c r="AG74" s="12">
        <f t="shared" si="58"/>
        <v>0</v>
      </c>
      <c r="AH74" s="11">
        <f t="shared" si="59"/>
        <v>0</v>
      </c>
      <c r="AI74" s="47">
        <v>12</v>
      </c>
      <c r="AJ74" s="33">
        <f t="shared" ref="AJ74:AJ81" si="76">AI74/12*1</f>
        <v>1</v>
      </c>
      <c r="AK74" s="47"/>
      <c r="AL74" s="12">
        <f t="shared" si="60"/>
        <v>0</v>
      </c>
      <c r="AM74" s="11">
        <f t="shared" si="61"/>
        <v>0</v>
      </c>
      <c r="AN74" s="47"/>
      <c r="AO74" s="33">
        <f t="shared" ref="AO74:AO81" si="77">AN74/12*1</f>
        <v>0</v>
      </c>
      <c r="AP74" s="47"/>
      <c r="AQ74" s="12" t="e">
        <f t="shared" si="62"/>
        <v>#DIV/0!</v>
      </c>
      <c r="AR74" s="11" t="e">
        <f t="shared" si="63"/>
        <v>#DIV/0!</v>
      </c>
      <c r="AS74" s="38">
        <v>0</v>
      </c>
      <c r="AT74" s="33">
        <f t="shared" ref="AT74:AT81" si="78">AS74/12*1</f>
        <v>0</v>
      </c>
      <c r="AU74" s="47">
        <v>0</v>
      </c>
      <c r="AV74" s="38">
        <v>0</v>
      </c>
      <c r="AW74" s="33">
        <f t="shared" ref="AW74:AW81" si="79">AV74/12*1</f>
        <v>0</v>
      </c>
      <c r="AX74" s="47"/>
      <c r="AY74" s="48">
        <v>12623.6</v>
      </c>
      <c r="AZ74" s="33">
        <f t="shared" ref="AZ74:AZ81" si="80">AY74/12*1</f>
        <v>1051.9666666666667</v>
      </c>
      <c r="BA74" s="47"/>
      <c r="BB74" s="38">
        <v>0</v>
      </c>
      <c r="BC74" s="33">
        <f t="shared" ref="BC74:BC81" si="81">BB74/12*1</f>
        <v>0</v>
      </c>
      <c r="BD74" s="23"/>
      <c r="BE74" s="42">
        <v>0</v>
      </c>
      <c r="BF74" s="33">
        <f t="shared" ref="BF74:BF81" si="82">BE74/12*1</f>
        <v>0</v>
      </c>
      <c r="BG74" s="47"/>
      <c r="BH74" s="38">
        <v>0</v>
      </c>
      <c r="BI74" s="33">
        <f t="shared" ref="BI74:BI81" si="83">BH74/12*1</f>
        <v>0</v>
      </c>
      <c r="BJ74" s="47">
        <v>0</v>
      </c>
      <c r="BK74" s="38">
        <v>0</v>
      </c>
      <c r="BL74" s="33">
        <f t="shared" ref="BL74:BL81" si="84">BK74/12*1</f>
        <v>0</v>
      </c>
      <c r="BM74" s="47">
        <v>0</v>
      </c>
      <c r="BN74" s="20">
        <f t="shared" ref="BN74:BN81" si="85">BS74+BV74+BY74+CB74</f>
        <v>300</v>
      </c>
      <c r="BO74" s="33">
        <f t="shared" ref="BO74:BO81" si="86">BN74/12*1</f>
        <v>25</v>
      </c>
      <c r="BP74" s="20">
        <f t="shared" ref="BP74:BP81" si="87">BU74+BX74+CA74+CD74</f>
        <v>0</v>
      </c>
      <c r="BQ74" s="12">
        <f t="shared" si="64"/>
        <v>0</v>
      </c>
      <c r="BR74" s="11">
        <f t="shared" si="65"/>
        <v>0</v>
      </c>
      <c r="BS74" s="47">
        <v>240</v>
      </c>
      <c r="BT74" s="33">
        <f t="shared" ref="BT74:BT81" si="88">BS74/12*1</f>
        <v>20</v>
      </c>
      <c r="BU74" s="47"/>
      <c r="BV74" s="47">
        <v>60</v>
      </c>
      <c r="BW74" s="33">
        <f t="shared" ref="BW74:BW81" si="89">BV74/12*1</f>
        <v>5</v>
      </c>
      <c r="BX74" s="47"/>
      <c r="BY74" s="42">
        <v>0</v>
      </c>
      <c r="BZ74" s="33">
        <f t="shared" ref="BZ74:BZ81" si="90">BY74/12*1</f>
        <v>0</v>
      </c>
      <c r="CA74" s="47"/>
      <c r="CB74" s="47">
        <v>0</v>
      </c>
      <c r="CC74" s="33">
        <f t="shared" ref="CC74:CC81" si="91">CB74/12*1</f>
        <v>0</v>
      </c>
      <c r="CD74" s="47"/>
      <c r="CE74" s="19"/>
      <c r="CF74" s="33">
        <f t="shared" ref="CF74:CF81" si="92">CE74/12*1</f>
        <v>0</v>
      </c>
      <c r="CG74" s="47">
        <v>0</v>
      </c>
      <c r="CH74" s="42">
        <v>0</v>
      </c>
      <c r="CI74" s="33">
        <f t="shared" ref="CI74:CI81" si="93">CH74/12*1</f>
        <v>0</v>
      </c>
      <c r="CJ74" s="47"/>
      <c r="CK74" s="38">
        <v>0</v>
      </c>
      <c r="CL74" s="33">
        <f t="shared" ref="CL74:CL81" si="94">CK74/12*1</f>
        <v>0</v>
      </c>
      <c r="CM74" s="47"/>
      <c r="CN74" s="47">
        <v>0</v>
      </c>
      <c r="CO74" s="33">
        <f t="shared" ref="CO74:CO81" si="95">CN74/12*1</f>
        <v>0</v>
      </c>
      <c r="CP74" s="47"/>
      <c r="CQ74" s="47">
        <v>0</v>
      </c>
      <c r="CR74" s="33">
        <f t="shared" ref="CR74:CR81" si="96">CQ74/12*1</f>
        <v>0</v>
      </c>
      <c r="CS74" s="47"/>
      <c r="CT74" s="38">
        <v>0</v>
      </c>
      <c r="CU74" s="33">
        <f t="shared" ref="CU74:CU81" si="97">CT74/12*1</f>
        <v>0</v>
      </c>
      <c r="CV74" s="47"/>
      <c r="CW74" s="42">
        <v>0</v>
      </c>
      <c r="CX74" s="33">
        <f t="shared" ref="CX74:CX81" si="98">CW74/12*1</f>
        <v>0</v>
      </c>
      <c r="CY74" s="47"/>
      <c r="CZ74" s="42">
        <v>0</v>
      </c>
      <c r="DA74" s="33">
        <f t="shared" ref="DA74:DA81" si="99">CZ74/12*1</f>
        <v>0</v>
      </c>
      <c r="DB74" s="47"/>
      <c r="DC74" s="47">
        <v>0</v>
      </c>
      <c r="DD74" s="33">
        <f t="shared" ref="DD74:DD81" si="100">DC74/12*1</f>
        <v>0</v>
      </c>
      <c r="DE74" s="47"/>
      <c r="DF74" s="47"/>
      <c r="DG74" s="20">
        <f t="shared" ref="DG74:DG81" si="101">T74+Y74+AD74+AI74+AN74+AS74+AV74+AY74+BB74+BE74+BH74+BK74+BS74+BV74+BY74+CB74+CE74+CH74+CK74+CN74+CT74+CW74+CZ74+DC74</f>
        <v>15082.2</v>
      </c>
      <c r="DH74" s="33">
        <f t="shared" ref="DH74:DH81" si="102">DG74/12*1</f>
        <v>1256.8500000000001</v>
      </c>
      <c r="DI74" s="20">
        <f t="shared" ref="DI74:DI82" si="103">V74+AA74+AF74+AK74+AP74+AU74+AX74+BA74+BD74+BG74+BJ74+BM74+BU74+BX74+CA74+CD74+CG74+CJ74+CM74+CP74+CV74+CY74+DB74+DE74+DF74</f>
        <v>0</v>
      </c>
      <c r="DJ74" s="42">
        <v>0</v>
      </c>
      <c r="DK74" s="33">
        <f t="shared" ref="DK74:DK81" si="104">DJ74/12*1</f>
        <v>0</v>
      </c>
      <c r="DL74" s="47">
        <v>0</v>
      </c>
      <c r="DM74" s="47">
        <v>0</v>
      </c>
      <c r="DN74" s="33">
        <f t="shared" ref="DN74:DN81" si="105">DM74/12*1</f>
        <v>0</v>
      </c>
      <c r="DO74" s="47"/>
      <c r="DP74" s="42">
        <v>0</v>
      </c>
      <c r="DQ74" s="33">
        <f t="shared" ref="DQ74:DQ81" si="106">DP74/12*1</f>
        <v>0</v>
      </c>
      <c r="DR74" s="47">
        <v>0</v>
      </c>
      <c r="DS74" s="47">
        <v>0</v>
      </c>
      <c r="DT74" s="33">
        <f t="shared" ref="DT74:DT81" si="107">DS74/12*1</f>
        <v>0</v>
      </c>
      <c r="DU74" s="47"/>
      <c r="DV74" s="42">
        <v>0</v>
      </c>
      <c r="DW74" s="33">
        <f t="shared" ref="DW74:DW81" si="108">DV74/12*1</f>
        <v>0</v>
      </c>
      <c r="DX74" s="47">
        <v>0</v>
      </c>
      <c r="DY74" s="47">
        <v>800</v>
      </c>
      <c r="DZ74" s="33">
        <f t="shared" ref="DZ74:DZ81" si="109">DY74/12*1</f>
        <v>66.666666666666671</v>
      </c>
      <c r="EA74" s="47"/>
      <c r="EB74" s="47"/>
      <c r="EC74" s="20">
        <f t="shared" ref="EC74:EC81" si="110">DJ74+DM74+DP74+DS74+DV74+DY74</f>
        <v>800</v>
      </c>
      <c r="ED74" s="33">
        <f t="shared" ref="ED74:ED81" si="111">EC74/12*1</f>
        <v>66.666666666666671</v>
      </c>
      <c r="EE74" s="12"/>
      <c r="EF74" s="14">
        <f t="shared" si="66"/>
        <v>0</v>
      </c>
      <c r="EH74" s="14"/>
      <c r="EJ74" s="14"/>
      <c r="EK74" s="14"/>
      <c r="EM74" s="14"/>
    </row>
    <row r="75" spans="1:143" s="15" customFormat="1" ht="20.25" customHeight="1">
      <c r="A75" s="21">
        <v>66</v>
      </c>
      <c r="B75" s="70" t="s">
        <v>121</v>
      </c>
      <c r="C75" s="42">
        <v>17148.099999999999</v>
      </c>
      <c r="D75" s="42"/>
      <c r="E75" s="25">
        <f t="shared" si="67"/>
        <v>10417.9</v>
      </c>
      <c r="F75" s="33">
        <f t="shared" ref="F75:F81" si="112">E75/12*1</f>
        <v>868.1583333333333</v>
      </c>
      <c r="G75" s="12">
        <f t="shared" ref="G75:G81" si="113">DI75+EE75-EA75</f>
        <v>0</v>
      </c>
      <c r="H75" s="12">
        <f t="shared" ref="H75:H82" si="114">G75/F75*100</f>
        <v>0</v>
      </c>
      <c r="I75" s="12">
        <f t="shared" ref="I75:I82" si="115">G75/E75*100</f>
        <v>0</v>
      </c>
      <c r="J75" s="12">
        <f t="shared" si="68"/>
        <v>3415.1</v>
      </c>
      <c r="K75" s="33">
        <f t="shared" si="69"/>
        <v>284.59166666666664</v>
      </c>
      <c r="L75" s="12">
        <f t="shared" ref="L75:L81" si="116">V75+AA75+AF75+AK75+AP75+AU75+BM75+BU75+BX75+CA75+CD75+CG75+CM75+CP75+CV75+CY75+DE75</f>
        <v>0</v>
      </c>
      <c r="M75" s="12">
        <f t="shared" ref="M75:M82" si="117">L75/K75*100</f>
        <v>0</v>
      </c>
      <c r="N75" s="12">
        <f t="shared" ref="N75:N82" si="118">L75/J75*100</f>
        <v>0</v>
      </c>
      <c r="O75" s="20">
        <f t="shared" si="70"/>
        <v>639.69999999999993</v>
      </c>
      <c r="P75" s="33">
        <f t="shared" si="71"/>
        <v>53.30833333333333</v>
      </c>
      <c r="Q75" s="20">
        <f t="shared" si="72"/>
        <v>0</v>
      </c>
      <c r="R75" s="12">
        <f t="shared" ref="R75:R82" si="119">Q75/P75*100</f>
        <v>0</v>
      </c>
      <c r="S75" s="11">
        <f t="shared" ref="S75:S82" si="120">Q75/O75*100</f>
        <v>0</v>
      </c>
      <c r="T75" s="47">
        <v>5.8</v>
      </c>
      <c r="U75" s="33">
        <f t="shared" si="73"/>
        <v>0.48333333333333334</v>
      </c>
      <c r="V75" s="47"/>
      <c r="W75" s="12">
        <f t="shared" ref="W75:W82" si="121">V75/U75*100</f>
        <v>0</v>
      </c>
      <c r="X75" s="11">
        <f t="shared" ref="X75:X82" si="122">V75/T75*100</f>
        <v>0</v>
      </c>
      <c r="Y75" s="47">
        <v>1355.4</v>
      </c>
      <c r="Z75" s="33">
        <f t="shared" si="74"/>
        <v>112.95</v>
      </c>
      <c r="AA75" s="47"/>
      <c r="AB75" s="12">
        <f t="shared" ref="AB75:AB82" si="123">AA75/Z75*100</f>
        <v>0</v>
      </c>
      <c r="AC75" s="11">
        <f t="shared" ref="AC75:AC82" si="124">AA75/Y75*100</f>
        <v>0</v>
      </c>
      <c r="AD75" s="47">
        <v>633.9</v>
      </c>
      <c r="AE75" s="33">
        <f t="shared" si="75"/>
        <v>52.824999999999996</v>
      </c>
      <c r="AF75" s="47"/>
      <c r="AG75" s="12">
        <f t="shared" ref="AG75:AG82" si="125">AF75/AE75*100</f>
        <v>0</v>
      </c>
      <c r="AH75" s="11">
        <f t="shared" ref="AH75:AH82" si="126">AF75/AD75*100</f>
        <v>0</v>
      </c>
      <c r="AI75" s="47">
        <v>20</v>
      </c>
      <c r="AJ75" s="33">
        <f t="shared" si="76"/>
        <v>1.6666666666666667</v>
      </c>
      <c r="AK75" s="47"/>
      <c r="AL75" s="12">
        <f t="shared" ref="AL75:AL82" si="127">AK75/AJ75*100</f>
        <v>0</v>
      </c>
      <c r="AM75" s="11">
        <f t="shared" ref="AM75:AM82" si="128">AK75/AI75*100</f>
        <v>0</v>
      </c>
      <c r="AN75" s="47"/>
      <c r="AO75" s="33">
        <f t="shared" si="77"/>
        <v>0</v>
      </c>
      <c r="AP75" s="47"/>
      <c r="AQ75" s="12" t="e">
        <f t="shared" ref="AQ75:AQ82" si="129">AP75/AO75*100</f>
        <v>#DIV/0!</v>
      </c>
      <c r="AR75" s="11" t="e">
        <f t="shared" ref="AR75:AR82" si="130">AP75/AN75*100</f>
        <v>#DIV/0!</v>
      </c>
      <c r="AS75" s="38">
        <v>0</v>
      </c>
      <c r="AT75" s="33">
        <f t="shared" si="78"/>
        <v>0</v>
      </c>
      <c r="AU75" s="47">
        <v>0</v>
      </c>
      <c r="AV75" s="38">
        <v>0</v>
      </c>
      <c r="AW75" s="33">
        <f t="shared" si="79"/>
        <v>0</v>
      </c>
      <c r="AX75" s="47"/>
      <c r="AY75" s="48">
        <v>7002.8</v>
      </c>
      <c r="AZ75" s="33">
        <f t="shared" si="80"/>
        <v>583.56666666666672</v>
      </c>
      <c r="BA75" s="47"/>
      <c r="BB75" s="38">
        <v>0</v>
      </c>
      <c r="BC75" s="33">
        <f t="shared" si="81"/>
        <v>0</v>
      </c>
      <c r="BD75" s="23"/>
      <c r="BE75" s="42">
        <v>0</v>
      </c>
      <c r="BF75" s="33">
        <f t="shared" si="82"/>
        <v>0</v>
      </c>
      <c r="BG75" s="47"/>
      <c r="BH75" s="38">
        <v>0</v>
      </c>
      <c r="BI75" s="33">
        <f t="shared" si="83"/>
        <v>0</v>
      </c>
      <c r="BJ75" s="47">
        <v>0</v>
      </c>
      <c r="BK75" s="38">
        <v>0</v>
      </c>
      <c r="BL75" s="33">
        <f t="shared" si="84"/>
        <v>0</v>
      </c>
      <c r="BM75" s="47">
        <v>0</v>
      </c>
      <c r="BN75" s="20">
        <f t="shared" si="85"/>
        <v>700</v>
      </c>
      <c r="BO75" s="33">
        <f t="shared" si="86"/>
        <v>58.333333333333336</v>
      </c>
      <c r="BP75" s="20">
        <f t="shared" si="87"/>
        <v>0</v>
      </c>
      <c r="BQ75" s="12">
        <f t="shared" ref="BQ75:BQ82" si="131">BP75/BO75*100</f>
        <v>0</v>
      </c>
      <c r="BR75" s="11">
        <f t="shared" ref="BR75:BR82" si="132">BP75/BN75*100</f>
        <v>0</v>
      </c>
      <c r="BS75" s="47">
        <v>700</v>
      </c>
      <c r="BT75" s="33">
        <f t="shared" si="88"/>
        <v>58.333333333333336</v>
      </c>
      <c r="BU75" s="47"/>
      <c r="BV75" s="47">
        <v>0</v>
      </c>
      <c r="BW75" s="33">
        <f t="shared" si="89"/>
        <v>0</v>
      </c>
      <c r="BX75" s="47"/>
      <c r="BY75" s="42">
        <v>0</v>
      </c>
      <c r="BZ75" s="33">
        <f t="shared" si="90"/>
        <v>0</v>
      </c>
      <c r="CA75" s="47"/>
      <c r="CB75" s="47">
        <v>0</v>
      </c>
      <c r="CC75" s="33">
        <f t="shared" si="91"/>
        <v>0</v>
      </c>
      <c r="CD75" s="47"/>
      <c r="CE75" s="19"/>
      <c r="CF75" s="33">
        <f t="shared" si="92"/>
        <v>0</v>
      </c>
      <c r="CG75" s="47">
        <v>0</v>
      </c>
      <c r="CH75" s="42">
        <v>0</v>
      </c>
      <c r="CI75" s="33">
        <f t="shared" si="93"/>
        <v>0</v>
      </c>
      <c r="CJ75" s="47"/>
      <c r="CK75" s="38">
        <v>0</v>
      </c>
      <c r="CL75" s="33">
        <f t="shared" si="94"/>
        <v>0</v>
      </c>
      <c r="CM75" s="47"/>
      <c r="CN75" s="47">
        <v>0</v>
      </c>
      <c r="CO75" s="33">
        <f t="shared" si="95"/>
        <v>0</v>
      </c>
      <c r="CP75" s="47"/>
      <c r="CQ75" s="47">
        <v>0</v>
      </c>
      <c r="CR75" s="33">
        <f t="shared" si="96"/>
        <v>0</v>
      </c>
      <c r="CS75" s="47"/>
      <c r="CT75" s="38">
        <v>0</v>
      </c>
      <c r="CU75" s="33">
        <f t="shared" si="97"/>
        <v>0</v>
      </c>
      <c r="CV75" s="47"/>
      <c r="CW75" s="42">
        <v>0</v>
      </c>
      <c r="CX75" s="33">
        <f t="shared" si="98"/>
        <v>0</v>
      </c>
      <c r="CY75" s="47"/>
      <c r="CZ75" s="42">
        <v>0</v>
      </c>
      <c r="DA75" s="33">
        <f t="shared" si="99"/>
        <v>0</v>
      </c>
      <c r="DB75" s="47"/>
      <c r="DC75" s="47">
        <v>700</v>
      </c>
      <c r="DD75" s="33">
        <f t="shared" si="100"/>
        <v>58.333333333333336</v>
      </c>
      <c r="DE75" s="47"/>
      <c r="DF75" s="47"/>
      <c r="DG75" s="20">
        <f t="shared" si="101"/>
        <v>10417.9</v>
      </c>
      <c r="DH75" s="33">
        <f t="shared" si="102"/>
        <v>868.1583333333333</v>
      </c>
      <c r="DI75" s="20">
        <f t="shared" si="103"/>
        <v>0</v>
      </c>
      <c r="DJ75" s="42">
        <v>0</v>
      </c>
      <c r="DK75" s="33">
        <f t="shared" si="104"/>
        <v>0</v>
      </c>
      <c r="DL75" s="47">
        <v>0</v>
      </c>
      <c r="DM75" s="47">
        <v>0</v>
      </c>
      <c r="DN75" s="33">
        <f t="shared" si="105"/>
        <v>0</v>
      </c>
      <c r="DO75" s="47"/>
      <c r="DP75" s="42">
        <v>0</v>
      </c>
      <c r="DQ75" s="33">
        <f t="shared" si="106"/>
        <v>0</v>
      </c>
      <c r="DR75" s="47">
        <v>0</v>
      </c>
      <c r="DS75" s="47">
        <v>0</v>
      </c>
      <c r="DT75" s="33">
        <f t="shared" si="107"/>
        <v>0</v>
      </c>
      <c r="DU75" s="47"/>
      <c r="DV75" s="42">
        <v>0</v>
      </c>
      <c r="DW75" s="33">
        <f t="shared" si="108"/>
        <v>0</v>
      </c>
      <c r="DX75" s="47">
        <v>0</v>
      </c>
      <c r="DY75" s="47">
        <v>540</v>
      </c>
      <c r="DZ75" s="33">
        <f t="shared" si="109"/>
        <v>45</v>
      </c>
      <c r="EA75" s="47"/>
      <c r="EB75" s="47"/>
      <c r="EC75" s="20">
        <f t="shared" si="110"/>
        <v>540</v>
      </c>
      <c r="ED75" s="33">
        <f t="shared" si="111"/>
        <v>45</v>
      </c>
      <c r="EE75" s="12"/>
      <c r="EF75" s="14">
        <f t="shared" si="66"/>
        <v>0</v>
      </c>
      <c r="EH75" s="14"/>
      <c r="EJ75" s="14"/>
      <c r="EK75" s="14"/>
      <c r="EM75" s="14"/>
    </row>
    <row r="76" spans="1:143" s="15" customFormat="1" ht="20.25" customHeight="1">
      <c r="A76" s="21">
        <v>67</v>
      </c>
      <c r="B76" s="70" t="s">
        <v>122</v>
      </c>
      <c r="C76" s="38">
        <v>1831.1</v>
      </c>
      <c r="D76" s="42"/>
      <c r="E76" s="25">
        <f t="shared" si="67"/>
        <v>5480.5</v>
      </c>
      <c r="F76" s="33">
        <f t="shared" si="112"/>
        <v>456.70833333333331</v>
      </c>
      <c r="G76" s="12">
        <f t="shared" si="113"/>
        <v>0</v>
      </c>
      <c r="H76" s="12">
        <f t="shared" si="114"/>
        <v>0</v>
      </c>
      <c r="I76" s="12">
        <f t="shared" si="115"/>
        <v>0</v>
      </c>
      <c r="J76" s="12">
        <f t="shared" si="68"/>
        <v>1980.5</v>
      </c>
      <c r="K76" s="33">
        <f t="shared" si="69"/>
        <v>165.04166666666666</v>
      </c>
      <c r="L76" s="12">
        <f t="shared" si="116"/>
        <v>0</v>
      </c>
      <c r="M76" s="12">
        <f t="shared" si="117"/>
        <v>0</v>
      </c>
      <c r="N76" s="12">
        <f t="shared" si="118"/>
        <v>0</v>
      </c>
      <c r="O76" s="20">
        <f t="shared" si="70"/>
        <v>393.5</v>
      </c>
      <c r="P76" s="33">
        <f t="shared" si="71"/>
        <v>32.791666666666664</v>
      </c>
      <c r="Q76" s="20">
        <f t="shared" si="72"/>
        <v>0</v>
      </c>
      <c r="R76" s="12">
        <f t="shared" si="119"/>
        <v>0</v>
      </c>
      <c r="S76" s="11">
        <f t="shared" si="120"/>
        <v>0</v>
      </c>
      <c r="T76" s="47">
        <v>4.5</v>
      </c>
      <c r="U76" s="33">
        <f t="shared" si="73"/>
        <v>0.375</v>
      </c>
      <c r="V76" s="47"/>
      <c r="W76" s="12">
        <f t="shared" si="121"/>
        <v>0</v>
      </c>
      <c r="X76" s="11">
        <f t="shared" si="122"/>
        <v>0</v>
      </c>
      <c r="Y76" s="47">
        <v>1337</v>
      </c>
      <c r="Z76" s="33">
        <f t="shared" si="74"/>
        <v>111.41666666666667</v>
      </c>
      <c r="AA76" s="47"/>
      <c r="AB76" s="12">
        <f t="shared" si="123"/>
        <v>0</v>
      </c>
      <c r="AC76" s="11">
        <f t="shared" si="124"/>
        <v>0</v>
      </c>
      <c r="AD76" s="47">
        <v>389</v>
      </c>
      <c r="AE76" s="33">
        <f t="shared" si="75"/>
        <v>32.416666666666664</v>
      </c>
      <c r="AF76" s="47"/>
      <c r="AG76" s="12">
        <f t="shared" si="125"/>
        <v>0</v>
      </c>
      <c r="AH76" s="11">
        <f t="shared" si="126"/>
        <v>0</v>
      </c>
      <c r="AI76" s="47">
        <v>0</v>
      </c>
      <c r="AJ76" s="33">
        <f t="shared" si="76"/>
        <v>0</v>
      </c>
      <c r="AK76" s="47"/>
      <c r="AL76" s="12" t="e">
        <f t="shared" si="127"/>
        <v>#DIV/0!</v>
      </c>
      <c r="AM76" s="11" t="e">
        <f t="shared" si="128"/>
        <v>#DIV/0!</v>
      </c>
      <c r="AN76" s="47"/>
      <c r="AO76" s="33">
        <f t="shared" si="77"/>
        <v>0</v>
      </c>
      <c r="AP76" s="47"/>
      <c r="AQ76" s="12" t="e">
        <f t="shared" si="129"/>
        <v>#DIV/0!</v>
      </c>
      <c r="AR76" s="11" t="e">
        <f t="shared" si="130"/>
        <v>#DIV/0!</v>
      </c>
      <c r="AS76" s="38">
        <v>0</v>
      </c>
      <c r="AT76" s="33">
        <f t="shared" si="78"/>
        <v>0</v>
      </c>
      <c r="AU76" s="47">
        <v>0</v>
      </c>
      <c r="AV76" s="38">
        <v>0</v>
      </c>
      <c r="AW76" s="33">
        <f t="shared" si="79"/>
        <v>0</v>
      </c>
      <c r="AX76" s="47"/>
      <c r="AY76" s="48">
        <v>3500</v>
      </c>
      <c r="AZ76" s="33">
        <f t="shared" si="80"/>
        <v>291.66666666666669</v>
      </c>
      <c r="BA76" s="47"/>
      <c r="BB76" s="38">
        <v>0</v>
      </c>
      <c r="BC76" s="33">
        <f t="shared" si="81"/>
        <v>0</v>
      </c>
      <c r="BD76" s="23"/>
      <c r="BE76" s="42">
        <v>0</v>
      </c>
      <c r="BF76" s="33">
        <f t="shared" si="82"/>
        <v>0</v>
      </c>
      <c r="BG76" s="47"/>
      <c r="BH76" s="38">
        <v>0</v>
      </c>
      <c r="BI76" s="33">
        <f t="shared" si="83"/>
        <v>0</v>
      </c>
      <c r="BJ76" s="47">
        <v>0</v>
      </c>
      <c r="BK76" s="38">
        <v>0</v>
      </c>
      <c r="BL76" s="33">
        <f t="shared" si="84"/>
        <v>0</v>
      </c>
      <c r="BM76" s="47">
        <v>0</v>
      </c>
      <c r="BN76" s="20">
        <f t="shared" si="85"/>
        <v>250</v>
      </c>
      <c r="BO76" s="33">
        <f t="shared" si="86"/>
        <v>20.833333333333332</v>
      </c>
      <c r="BP76" s="20">
        <f t="shared" si="87"/>
        <v>0</v>
      </c>
      <c r="BQ76" s="12">
        <f t="shared" si="131"/>
        <v>0</v>
      </c>
      <c r="BR76" s="11">
        <f t="shared" si="132"/>
        <v>0</v>
      </c>
      <c r="BS76" s="47">
        <v>250</v>
      </c>
      <c r="BT76" s="33">
        <f t="shared" si="88"/>
        <v>20.833333333333332</v>
      </c>
      <c r="BU76" s="47"/>
      <c r="BV76" s="47">
        <v>0</v>
      </c>
      <c r="BW76" s="33">
        <f t="shared" si="89"/>
        <v>0</v>
      </c>
      <c r="BX76" s="47"/>
      <c r="BY76" s="42">
        <v>0</v>
      </c>
      <c r="BZ76" s="33">
        <f t="shared" si="90"/>
        <v>0</v>
      </c>
      <c r="CA76" s="47"/>
      <c r="CB76" s="47">
        <v>0</v>
      </c>
      <c r="CC76" s="33">
        <f t="shared" si="91"/>
        <v>0</v>
      </c>
      <c r="CD76" s="47"/>
      <c r="CE76" s="19"/>
      <c r="CF76" s="33">
        <f t="shared" si="92"/>
        <v>0</v>
      </c>
      <c r="CG76" s="47">
        <v>0</v>
      </c>
      <c r="CH76" s="42">
        <v>0</v>
      </c>
      <c r="CI76" s="33">
        <f t="shared" si="93"/>
        <v>0</v>
      </c>
      <c r="CJ76" s="47"/>
      <c r="CK76" s="38">
        <v>0</v>
      </c>
      <c r="CL76" s="33">
        <f t="shared" si="94"/>
        <v>0</v>
      </c>
      <c r="CM76" s="47"/>
      <c r="CN76" s="47">
        <v>0</v>
      </c>
      <c r="CO76" s="33">
        <f t="shared" si="95"/>
        <v>0</v>
      </c>
      <c r="CP76" s="47"/>
      <c r="CQ76" s="47">
        <v>0</v>
      </c>
      <c r="CR76" s="33">
        <f t="shared" si="96"/>
        <v>0</v>
      </c>
      <c r="CS76" s="47"/>
      <c r="CT76" s="38">
        <v>0</v>
      </c>
      <c r="CU76" s="33">
        <f t="shared" si="97"/>
        <v>0</v>
      </c>
      <c r="CV76" s="47"/>
      <c r="CW76" s="42">
        <v>0</v>
      </c>
      <c r="CX76" s="33">
        <f t="shared" si="98"/>
        <v>0</v>
      </c>
      <c r="CY76" s="47"/>
      <c r="CZ76" s="42">
        <v>0</v>
      </c>
      <c r="DA76" s="33">
        <f t="shared" si="99"/>
        <v>0</v>
      </c>
      <c r="DB76" s="47"/>
      <c r="DC76" s="47">
        <v>0</v>
      </c>
      <c r="DD76" s="33">
        <f t="shared" si="100"/>
        <v>0</v>
      </c>
      <c r="DE76" s="47"/>
      <c r="DF76" s="47"/>
      <c r="DG76" s="20">
        <f t="shared" si="101"/>
        <v>5480.5</v>
      </c>
      <c r="DH76" s="33">
        <f t="shared" si="102"/>
        <v>456.70833333333331</v>
      </c>
      <c r="DI76" s="20">
        <f t="shared" si="103"/>
        <v>0</v>
      </c>
      <c r="DJ76" s="42">
        <v>0</v>
      </c>
      <c r="DK76" s="33">
        <f t="shared" si="104"/>
        <v>0</v>
      </c>
      <c r="DL76" s="47">
        <v>0</v>
      </c>
      <c r="DM76" s="47">
        <v>0</v>
      </c>
      <c r="DN76" s="33">
        <f t="shared" si="105"/>
        <v>0</v>
      </c>
      <c r="DO76" s="47"/>
      <c r="DP76" s="42">
        <v>0</v>
      </c>
      <c r="DQ76" s="33">
        <f t="shared" si="106"/>
        <v>0</v>
      </c>
      <c r="DR76" s="47">
        <v>0</v>
      </c>
      <c r="DS76" s="47">
        <v>0</v>
      </c>
      <c r="DT76" s="33">
        <f t="shared" si="107"/>
        <v>0</v>
      </c>
      <c r="DU76" s="47"/>
      <c r="DV76" s="42">
        <v>0</v>
      </c>
      <c r="DW76" s="33">
        <f t="shared" si="108"/>
        <v>0</v>
      </c>
      <c r="DX76" s="47">
        <v>0</v>
      </c>
      <c r="DY76" s="47">
        <v>275</v>
      </c>
      <c r="DZ76" s="33">
        <f t="shared" si="109"/>
        <v>22.916666666666668</v>
      </c>
      <c r="EA76" s="47"/>
      <c r="EB76" s="47"/>
      <c r="EC76" s="20">
        <f t="shared" si="110"/>
        <v>275</v>
      </c>
      <c r="ED76" s="33">
        <f t="shared" si="111"/>
        <v>22.916666666666668</v>
      </c>
      <c r="EE76" s="12"/>
      <c r="EF76" s="14">
        <f t="shared" ref="EF76:EF81" si="133">DY76-EC76</f>
        <v>0</v>
      </c>
      <c r="EH76" s="14"/>
      <c r="EJ76" s="14"/>
      <c r="EK76" s="14"/>
      <c r="EM76" s="14"/>
    </row>
    <row r="77" spans="1:143" s="15" customFormat="1" ht="20.25" customHeight="1">
      <c r="A77" s="21">
        <v>68</v>
      </c>
      <c r="B77" s="70" t="s">
        <v>123</v>
      </c>
      <c r="C77" s="38">
        <v>50</v>
      </c>
      <c r="D77" s="42"/>
      <c r="E77" s="25">
        <f t="shared" si="67"/>
        <v>8781.4</v>
      </c>
      <c r="F77" s="33">
        <f t="shared" si="112"/>
        <v>731.7833333333333</v>
      </c>
      <c r="G77" s="12">
        <f t="shared" si="113"/>
        <v>0</v>
      </c>
      <c r="H77" s="12">
        <f t="shared" si="114"/>
        <v>0</v>
      </c>
      <c r="I77" s="12">
        <f t="shared" si="115"/>
        <v>0</v>
      </c>
      <c r="J77" s="12">
        <f t="shared" si="68"/>
        <v>2899</v>
      </c>
      <c r="K77" s="33">
        <f t="shared" si="69"/>
        <v>241.58333333333334</v>
      </c>
      <c r="L77" s="12">
        <f t="shared" si="116"/>
        <v>0</v>
      </c>
      <c r="M77" s="12">
        <f t="shared" si="117"/>
        <v>0</v>
      </c>
      <c r="N77" s="12">
        <f t="shared" si="118"/>
        <v>0</v>
      </c>
      <c r="O77" s="20">
        <f t="shared" si="70"/>
        <v>1388.7</v>
      </c>
      <c r="P77" s="33">
        <f t="shared" si="71"/>
        <v>115.72500000000001</v>
      </c>
      <c r="Q77" s="20">
        <f t="shared" si="72"/>
        <v>0</v>
      </c>
      <c r="R77" s="12">
        <f t="shared" si="119"/>
        <v>0</v>
      </c>
      <c r="S77" s="11">
        <f t="shared" si="120"/>
        <v>0</v>
      </c>
      <c r="T77" s="47">
        <v>4.8</v>
      </c>
      <c r="U77" s="33">
        <f t="shared" si="73"/>
        <v>0.39999999999999997</v>
      </c>
      <c r="V77" s="47"/>
      <c r="W77" s="12">
        <f t="shared" si="121"/>
        <v>0</v>
      </c>
      <c r="X77" s="11">
        <f t="shared" si="122"/>
        <v>0</v>
      </c>
      <c r="Y77" s="47">
        <v>1260.3</v>
      </c>
      <c r="Z77" s="33">
        <f t="shared" si="74"/>
        <v>105.02499999999999</v>
      </c>
      <c r="AA77" s="47"/>
      <c r="AB77" s="12">
        <f t="shared" si="123"/>
        <v>0</v>
      </c>
      <c r="AC77" s="11">
        <f t="shared" si="124"/>
        <v>0</v>
      </c>
      <c r="AD77" s="47">
        <v>1383.9</v>
      </c>
      <c r="AE77" s="33">
        <f t="shared" si="75"/>
        <v>115.325</v>
      </c>
      <c r="AF77" s="47"/>
      <c r="AG77" s="12">
        <f t="shared" si="125"/>
        <v>0</v>
      </c>
      <c r="AH77" s="11">
        <f t="shared" si="126"/>
        <v>0</v>
      </c>
      <c r="AI77" s="47">
        <v>0</v>
      </c>
      <c r="AJ77" s="33">
        <f t="shared" si="76"/>
        <v>0</v>
      </c>
      <c r="AK77" s="47"/>
      <c r="AL77" s="12" t="e">
        <f t="shared" si="127"/>
        <v>#DIV/0!</v>
      </c>
      <c r="AM77" s="11" t="e">
        <f t="shared" si="128"/>
        <v>#DIV/0!</v>
      </c>
      <c r="AN77" s="47"/>
      <c r="AO77" s="33">
        <f t="shared" si="77"/>
        <v>0</v>
      </c>
      <c r="AP77" s="47"/>
      <c r="AQ77" s="12" t="e">
        <f t="shared" si="129"/>
        <v>#DIV/0!</v>
      </c>
      <c r="AR77" s="11" t="e">
        <f t="shared" si="130"/>
        <v>#DIV/0!</v>
      </c>
      <c r="AS77" s="38">
        <v>0</v>
      </c>
      <c r="AT77" s="33">
        <f t="shared" si="78"/>
        <v>0</v>
      </c>
      <c r="AU77" s="47">
        <v>0</v>
      </c>
      <c r="AV77" s="38">
        <v>0</v>
      </c>
      <c r="AW77" s="33">
        <f t="shared" si="79"/>
        <v>0</v>
      </c>
      <c r="AX77" s="47"/>
      <c r="AY77" s="48">
        <v>5882.4</v>
      </c>
      <c r="AZ77" s="33">
        <f t="shared" si="80"/>
        <v>490.2</v>
      </c>
      <c r="BA77" s="47"/>
      <c r="BB77" s="38">
        <v>0</v>
      </c>
      <c r="BC77" s="33">
        <f t="shared" si="81"/>
        <v>0</v>
      </c>
      <c r="BD77" s="23"/>
      <c r="BE77" s="42">
        <v>0</v>
      </c>
      <c r="BF77" s="33">
        <f t="shared" si="82"/>
        <v>0</v>
      </c>
      <c r="BG77" s="47"/>
      <c r="BH77" s="38">
        <v>0</v>
      </c>
      <c r="BI77" s="33">
        <f t="shared" si="83"/>
        <v>0</v>
      </c>
      <c r="BJ77" s="47">
        <v>0</v>
      </c>
      <c r="BK77" s="38">
        <v>0</v>
      </c>
      <c r="BL77" s="33">
        <f t="shared" si="84"/>
        <v>0</v>
      </c>
      <c r="BM77" s="47">
        <v>0</v>
      </c>
      <c r="BN77" s="20">
        <f t="shared" si="85"/>
        <v>250</v>
      </c>
      <c r="BO77" s="33">
        <f t="shared" si="86"/>
        <v>20.833333333333332</v>
      </c>
      <c r="BP77" s="20">
        <f t="shared" si="87"/>
        <v>0</v>
      </c>
      <c r="BQ77" s="12">
        <f t="shared" si="131"/>
        <v>0</v>
      </c>
      <c r="BR77" s="11">
        <f t="shared" si="132"/>
        <v>0</v>
      </c>
      <c r="BS77" s="47">
        <v>250</v>
      </c>
      <c r="BT77" s="33">
        <f t="shared" si="88"/>
        <v>20.833333333333332</v>
      </c>
      <c r="BU77" s="47"/>
      <c r="BV77" s="47">
        <v>0</v>
      </c>
      <c r="BW77" s="33">
        <f t="shared" si="89"/>
        <v>0</v>
      </c>
      <c r="BX77" s="47"/>
      <c r="BY77" s="42">
        <v>0</v>
      </c>
      <c r="BZ77" s="33">
        <f t="shared" si="90"/>
        <v>0</v>
      </c>
      <c r="CA77" s="47"/>
      <c r="CB77" s="47">
        <v>0</v>
      </c>
      <c r="CC77" s="33">
        <f t="shared" si="91"/>
        <v>0</v>
      </c>
      <c r="CD77" s="47"/>
      <c r="CE77" s="19"/>
      <c r="CF77" s="33">
        <f t="shared" si="92"/>
        <v>0</v>
      </c>
      <c r="CG77" s="47">
        <v>0</v>
      </c>
      <c r="CH77" s="42">
        <v>0</v>
      </c>
      <c r="CI77" s="33">
        <f t="shared" si="93"/>
        <v>0</v>
      </c>
      <c r="CJ77" s="47"/>
      <c r="CK77" s="38">
        <v>0</v>
      </c>
      <c r="CL77" s="33">
        <f t="shared" si="94"/>
        <v>0</v>
      </c>
      <c r="CM77" s="47"/>
      <c r="CN77" s="47">
        <v>0</v>
      </c>
      <c r="CO77" s="33">
        <f t="shared" si="95"/>
        <v>0</v>
      </c>
      <c r="CP77" s="47"/>
      <c r="CQ77" s="47">
        <v>0</v>
      </c>
      <c r="CR77" s="33">
        <f t="shared" si="96"/>
        <v>0</v>
      </c>
      <c r="CS77" s="47"/>
      <c r="CT77" s="38">
        <v>0</v>
      </c>
      <c r="CU77" s="33">
        <f t="shared" si="97"/>
        <v>0</v>
      </c>
      <c r="CV77" s="47"/>
      <c r="CW77" s="42">
        <v>0</v>
      </c>
      <c r="CX77" s="33">
        <f t="shared" si="98"/>
        <v>0</v>
      </c>
      <c r="CY77" s="47"/>
      <c r="CZ77" s="42">
        <v>0</v>
      </c>
      <c r="DA77" s="33">
        <f t="shared" si="99"/>
        <v>0</v>
      </c>
      <c r="DB77" s="47"/>
      <c r="DC77" s="47">
        <v>0</v>
      </c>
      <c r="DD77" s="33">
        <f t="shared" si="100"/>
        <v>0</v>
      </c>
      <c r="DE77" s="47"/>
      <c r="DF77" s="47"/>
      <c r="DG77" s="20">
        <f t="shared" si="101"/>
        <v>8781.4</v>
      </c>
      <c r="DH77" s="33">
        <f t="shared" si="102"/>
        <v>731.7833333333333</v>
      </c>
      <c r="DI77" s="20">
        <f t="shared" si="103"/>
        <v>0</v>
      </c>
      <c r="DJ77" s="42">
        <v>0</v>
      </c>
      <c r="DK77" s="33">
        <f t="shared" si="104"/>
        <v>0</v>
      </c>
      <c r="DL77" s="47">
        <v>0</v>
      </c>
      <c r="DM77" s="47">
        <v>0</v>
      </c>
      <c r="DN77" s="33">
        <f t="shared" si="105"/>
        <v>0</v>
      </c>
      <c r="DO77" s="47"/>
      <c r="DP77" s="42">
        <v>0</v>
      </c>
      <c r="DQ77" s="33">
        <f t="shared" si="106"/>
        <v>0</v>
      </c>
      <c r="DR77" s="47">
        <v>0</v>
      </c>
      <c r="DS77" s="47">
        <v>0</v>
      </c>
      <c r="DT77" s="33">
        <f t="shared" si="107"/>
        <v>0</v>
      </c>
      <c r="DU77" s="47"/>
      <c r="DV77" s="42">
        <v>0</v>
      </c>
      <c r="DW77" s="33">
        <f t="shared" si="108"/>
        <v>0</v>
      </c>
      <c r="DX77" s="47">
        <v>0</v>
      </c>
      <c r="DY77" s="47">
        <v>500</v>
      </c>
      <c r="DZ77" s="33">
        <f t="shared" si="109"/>
        <v>41.666666666666664</v>
      </c>
      <c r="EA77" s="47"/>
      <c r="EB77" s="47"/>
      <c r="EC77" s="20">
        <f t="shared" si="110"/>
        <v>500</v>
      </c>
      <c r="ED77" s="33">
        <f t="shared" si="111"/>
        <v>41.666666666666664</v>
      </c>
      <c r="EE77" s="12"/>
      <c r="EF77" s="14">
        <f t="shared" si="133"/>
        <v>0</v>
      </c>
      <c r="EH77" s="14"/>
      <c r="EJ77" s="14"/>
      <c r="EK77" s="14"/>
      <c r="EM77" s="14"/>
    </row>
    <row r="78" spans="1:143" s="15" customFormat="1" ht="20.25" customHeight="1">
      <c r="A78" s="21">
        <v>69</v>
      </c>
      <c r="B78" s="70" t="s">
        <v>124</v>
      </c>
      <c r="C78" s="38">
        <v>7314.7</v>
      </c>
      <c r="D78" s="42"/>
      <c r="E78" s="25">
        <f t="shared" si="67"/>
        <v>30697.27</v>
      </c>
      <c r="F78" s="33">
        <f t="shared" si="112"/>
        <v>2558.1058333333335</v>
      </c>
      <c r="G78" s="12">
        <f t="shared" si="113"/>
        <v>0</v>
      </c>
      <c r="H78" s="12">
        <f t="shared" si="114"/>
        <v>0</v>
      </c>
      <c r="I78" s="12">
        <f t="shared" si="115"/>
        <v>0</v>
      </c>
      <c r="J78" s="12">
        <f t="shared" si="68"/>
        <v>5500.5</v>
      </c>
      <c r="K78" s="33">
        <f t="shared" si="69"/>
        <v>458.375</v>
      </c>
      <c r="L78" s="12">
        <f t="shared" si="116"/>
        <v>0</v>
      </c>
      <c r="M78" s="12">
        <f t="shared" si="117"/>
        <v>0</v>
      </c>
      <c r="N78" s="12">
        <f t="shared" si="118"/>
        <v>0</v>
      </c>
      <c r="O78" s="20">
        <f t="shared" si="70"/>
        <v>2349.6</v>
      </c>
      <c r="P78" s="33">
        <f t="shared" si="71"/>
        <v>195.79999999999998</v>
      </c>
      <c r="Q78" s="20">
        <f t="shared" si="72"/>
        <v>0</v>
      </c>
      <c r="R78" s="12">
        <f t="shared" si="119"/>
        <v>0</v>
      </c>
      <c r="S78" s="11">
        <f t="shared" si="120"/>
        <v>0</v>
      </c>
      <c r="T78" s="47">
        <v>31.5</v>
      </c>
      <c r="U78" s="33">
        <f t="shared" si="73"/>
        <v>2.625</v>
      </c>
      <c r="V78" s="47"/>
      <c r="W78" s="12">
        <f t="shared" si="121"/>
        <v>0</v>
      </c>
      <c r="X78" s="11">
        <f t="shared" si="122"/>
        <v>0</v>
      </c>
      <c r="Y78" s="47">
        <v>1190.9000000000001</v>
      </c>
      <c r="Z78" s="33">
        <f t="shared" si="74"/>
        <v>99.241666666666674</v>
      </c>
      <c r="AA78" s="47"/>
      <c r="AB78" s="12">
        <f t="shared" si="123"/>
        <v>0</v>
      </c>
      <c r="AC78" s="11">
        <f t="shared" si="124"/>
        <v>0</v>
      </c>
      <c r="AD78" s="47">
        <v>2318.1</v>
      </c>
      <c r="AE78" s="33">
        <f t="shared" si="75"/>
        <v>193.17499999999998</v>
      </c>
      <c r="AF78" s="47"/>
      <c r="AG78" s="12">
        <f t="shared" si="125"/>
        <v>0</v>
      </c>
      <c r="AH78" s="11">
        <f t="shared" si="126"/>
        <v>0</v>
      </c>
      <c r="AI78" s="47">
        <v>40</v>
      </c>
      <c r="AJ78" s="33">
        <f t="shared" si="76"/>
        <v>3.3333333333333335</v>
      </c>
      <c r="AK78" s="47"/>
      <c r="AL78" s="12">
        <f t="shared" si="127"/>
        <v>0</v>
      </c>
      <c r="AM78" s="11">
        <f t="shared" si="128"/>
        <v>0</v>
      </c>
      <c r="AN78" s="47"/>
      <c r="AO78" s="33">
        <f t="shared" si="77"/>
        <v>0</v>
      </c>
      <c r="AP78" s="47"/>
      <c r="AQ78" s="12" t="e">
        <f t="shared" si="129"/>
        <v>#DIV/0!</v>
      </c>
      <c r="AR78" s="11" t="e">
        <f t="shared" si="130"/>
        <v>#DIV/0!</v>
      </c>
      <c r="AS78" s="38">
        <v>0</v>
      </c>
      <c r="AT78" s="33">
        <f t="shared" si="78"/>
        <v>0</v>
      </c>
      <c r="AU78" s="47">
        <v>0</v>
      </c>
      <c r="AV78" s="38">
        <v>0</v>
      </c>
      <c r="AW78" s="33">
        <f t="shared" si="79"/>
        <v>0</v>
      </c>
      <c r="AX78" s="47"/>
      <c r="AY78" s="48">
        <v>25196.77</v>
      </c>
      <c r="AZ78" s="33">
        <f t="shared" si="80"/>
        <v>2099.7308333333335</v>
      </c>
      <c r="BA78" s="47"/>
      <c r="BB78" s="38">
        <v>0</v>
      </c>
      <c r="BC78" s="33">
        <f t="shared" si="81"/>
        <v>0</v>
      </c>
      <c r="BD78" s="23"/>
      <c r="BE78" s="42">
        <v>0</v>
      </c>
      <c r="BF78" s="33">
        <f t="shared" si="82"/>
        <v>0</v>
      </c>
      <c r="BG78" s="47"/>
      <c r="BH78" s="38">
        <v>0</v>
      </c>
      <c r="BI78" s="33">
        <f t="shared" si="83"/>
        <v>0</v>
      </c>
      <c r="BJ78" s="47">
        <v>0</v>
      </c>
      <c r="BK78" s="38">
        <v>0</v>
      </c>
      <c r="BL78" s="33">
        <f t="shared" si="84"/>
        <v>0</v>
      </c>
      <c r="BM78" s="47">
        <v>0</v>
      </c>
      <c r="BN78" s="20">
        <f t="shared" si="85"/>
        <v>1080</v>
      </c>
      <c r="BO78" s="33">
        <f t="shared" si="86"/>
        <v>90</v>
      </c>
      <c r="BP78" s="20">
        <f t="shared" si="87"/>
        <v>0</v>
      </c>
      <c r="BQ78" s="12">
        <f t="shared" si="131"/>
        <v>0</v>
      </c>
      <c r="BR78" s="11">
        <f t="shared" si="132"/>
        <v>0</v>
      </c>
      <c r="BS78" s="47">
        <v>300</v>
      </c>
      <c r="BT78" s="33">
        <f t="shared" si="88"/>
        <v>25</v>
      </c>
      <c r="BU78" s="47"/>
      <c r="BV78" s="47">
        <v>300</v>
      </c>
      <c r="BW78" s="33">
        <f t="shared" si="89"/>
        <v>25</v>
      </c>
      <c r="BX78" s="47"/>
      <c r="BY78" s="42">
        <v>0</v>
      </c>
      <c r="BZ78" s="33">
        <f t="shared" si="90"/>
        <v>0</v>
      </c>
      <c r="CA78" s="47"/>
      <c r="CB78" s="47">
        <v>480</v>
      </c>
      <c r="CC78" s="33">
        <f t="shared" si="91"/>
        <v>40</v>
      </c>
      <c r="CD78" s="47"/>
      <c r="CE78" s="19"/>
      <c r="CF78" s="33">
        <f t="shared" si="92"/>
        <v>0</v>
      </c>
      <c r="CG78" s="47">
        <v>0</v>
      </c>
      <c r="CH78" s="42">
        <v>0</v>
      </c>
      <c r="CI78" s="33">
        <f t="shared" si="93"/>
        <v>0</v>
      </c>
      <c r="CJ78" s="47"/>
      <c r="CK78" s="38">
        <v>0</v>
      </c>
      <c r="CL78" s="33">
        <f t="shared" si="94"/>
        <v>0</v>
      </c>
      <c r="CM78" s="47"/>
      <c r="CN78" s="47">
        <v>840</v>
      </c>
      <c r="CO78" s="33">
        <f t="shared" si="95"/>
        <v>70</v>
      </c>
      <c r="CP78" s="47"/>
      <c r="CQ78" s="47">
        <v>0</v>
      </c>
      <c r="CR78" s="33">
        <f t="shared" si="96"/>
        <v>0</v>
      </c>
      <c r="CS78" s="47"/>
      <c r="CT78" s="38">
        <v>0</v>
      </c>
      <c r="CU78" s="33">
        <f t="shared" si="97"/>
        <v>0</v>
      </c>
      <c r="CV78" s="47"/>
      <c r="CW78" s="42">
        <v>0</v>
      </c>
      <c r="CX78" s="33">
        <f t="shared" si="98"/>
        <v>0</v>
      </c>
      <c r="CY78" s="47"/>
      <c r="CZ78" s="42">
        <v>0</v>
      </c>
      <c r="DA78" s="33">
        <f t="shared" si="99"/>
        <v>0</v>
      </c>
      <c r="DB78" s="47"/>
      <c r="DC78" s="47">
        <v>0</v>
      </c>
      <c r="DD78" s="33">
        <f t="shared" si="100"/>
        <v>0</v>
      </c>
      <c r="DE78" s="47"/>
      <c r="DF78" s="47"/>
      <c r="DG78" s="20">
        <f t="shared" si="101"/>
        <v>30697.27</v>
      </c>
      <c r="DH78" s="33">
        <f t="shared" si="102"/>
        <v>2558.1058333333335</v>
      </c>
      <c r="DI78" s="20">
        <f t="shared" si="103"/>
        <v>0</v>
      </c>
      <c r="DJ78" s="42">
        <v>0</v>
      </c>
      <c r="DK78" s="33">
        <f t="shared" si="104"/>
        <v>0</v>
      </c>
      <c r="DL78" s="47">
        <v>0</v>
      </c>
      <c r="DM78" s="47">
        <v>0</v>
      </c>
      <c r="DN78" s="33">
        <f t="shared" si="105"/>
        <v>0</v>
      </c>
      <c r="DO78" s="47"/>
      <c r="DP78" s="42">
        <v>0</v>
      </c>
      <c r="DQ78" s="33">
        <f t="shared" si="106"/>
        <v>0</v>
      </c>
      <c r="DR78" s="47">
        <v>0</v>
      </c>
      <c r="DS78" s="47">
        <v>0</v>
      </c>
      <c r="DT78" s="33">
        <f t="shared" si="107"/>
        <v>0</v>
      </c>
      <c r="DU78" s="47"/>
      <c r="DV78" s="42">
        <v>0</v>
      </c>
      <c r="DW78" s="33">
        <f t="shared" si="108"/>
        <v>0</v>
      </c>
      <c r="DX78" s="47">
        <v>0</v>
      </c>
      <c r="DY78" s="47">
        <v>1800</v>
      </c>
      <c r="DZ78" s="33">
        <f t="shared" si="109"/>
        <v>150</v>
      </c>
      <c r="EA78" s="47"/>
      <c r="EB78" s="47"/>
      <c r="EC78" s="20">
        <f t="shared" si="110"/>
        <v>1800</v>
      </c>
      <c r="ED78" s="33">
        <f t="shared" si="111"/>
        <v>150</v>
      </c>
      <c r="EE78" s="12"/>
      <c r="EF78" s="14">
        <f t="shared" si="133"/>
        <v>0</v>
      </c>
      <c r="EH78" s="14"/>
      <c r="EJ78" s="14"/>
      <c r="EK78" s="14"/>
      <c r="EM78" s="14"/>
    </row>
    <row r="79" spans="1:143" s="15" customFormat="1" ht="20.25" customHeight="1">
      <c r="A79" s="21">
        <v>70</v>
      </c>
      <c r="B79" s="70" t="s">
        <v>125</v>
      </c>
      <c r="C79" s="38">
        <v>4050</v>
      </c>
      <c r="D79" s="42"/>
      <c r="E79" s="25">
        <f t="shared" si="67"/>
        <v>14859</v>
      </c>
      <c r="F79" s="33">
        <f t="shared" si="112"/>
        <v>1238.25</v>
      </c>
      <c r="G79" s="12">
        <f t="shared" si="113"/>
        <v>0</v>
      </c>
      <c r="H79" s="12">
        <f t="shared" si="114"/>
        <v>0</v>
      </c>
      <c r="I79" s="12">
        <f t="shared" si="115"/>
        <v>0</v>
      </c>
      <c r="J79" s="12">
        <f t="shared" si="68"/>
        <v>4469</v>
      </c>
      <c r="K79" s="33">
        <f t="shared" si="69"/>
        <v>372.41666666666669</v>
      </c>
      <c r="L79" s="12">
        <f t="shared" si="116"/>
        <v>0</v>
      </c>
      <c r="M79" s="12">
        <f t="shared" si="117"/>
        <v>0</v>
      </c>
      <c r="N79" s="12">
        <f t="shared" si="118"/>
        <v>0</v>
      </c>
      <c r="O79" s="20">
        <f t="shared" si="70"/>
        <v>1866.2</v>
      </c>
      <c r="P79" s="33">
        <f t="shared" si="71"/>
        <v>155.51666666666668</v>
      </c>
      <c r="Q79" s="20">
        <f t="shared" si="72"/>
        <v>0</v>
      </c>
      <c r="R79" s="12">
        <f t="shared" si="119"/>
        <v>0</v>
      </c>
      <c r="S79" s="11">
        <f t="shared" si="120"/>
        <v>0</v>
      </c>
      <c r="T79" s="47">
        <v>2</v>
      </c>
      <c r="U79" s="33">
        <f t="shared" si="73"/>
        <v>0.16666666666666666</v>
      </c>
      <c r="V79" s="47"/>
      <c r="W79" s="12">
        <f t="shared" si="121"/>
        <v>0</v>
      </c>
      <c r="X79" s="11">
        <f t="shared" si="122"/>
        <v>0</v>
      </c>
      <c r="Y79" s="47">
        <v>762.8</v>
      </c>
      <c r="Z79" s="33">
        <f t="shared" si="74"/>
        <v>63.566666666666663</v>
      </c>
      <c r="AA79" s="47"/>
      <c r="AB79" s="12">
        <f t="shared" si="123"/>
        <v>0</v>
      </c>
      <c r="AC79" s="11">
        <f t="shared" si="124"/>
        <v>0</v>
      </c>
      <c r="AD79" s="47">
        <v>1864.2</v>
      </c>
      <c r="AE79" s="33">
        <f t="shared" si="75"/>
        <v>155.35</v>
      </c>
      <c r="AF79" s="47"/>
      <c r="AG79" s="12">
        <f t="shared" si="125"/>
        <v>0</v>
      </c>
      <c r="AH79" s="11">
        <f t="shared" si="126"/>
        <v>0</v>
      </c>
      <c r="AI79" s="47">
        <v>40</v>
      </c>
      <c r="AJ79" s="33">
        <f t="shared" si="76"/>
        <v>3.3333333333333335</v>
      </c>
      <c r="AK79" s="47"/>
      <c r="AL79" s="12">
        <f t="shared" si="127"/>
        <v>0</v>
      </c>
      <c r="AM79" s="11">
        <f t="shared" si="128"/>
        <v>0</v>
      </c>
      <c r="AN79" s="47"/>
      <c r="AO79" s="33">
        <f t="shared" si="77"/>
        <v>0</v>
      </c>
      <c r="AP79" s="47"/>
      <c r="AQ79" s="12" t="e">
        <f t="shared" si="129"/>
        <v>#DIV/0!</v>
      </c>
      <c r="AR79" s="11" t="e">
        <f t="shared" si="130"/>
        <v>#DIV/0!</v>
      </c>
      <c r="AS79" s="38">
        <v>0</v>
      </c>
      <c r="AT79" s="33">
        <f t="shared" si="78"/>
        <v>0</v>
      </c>
      <c r="AU79" s="47">
        <v>0</v>
      </c>
      <c r="AV79" s="38">
        <v>0</v>
      </c>
      <c r="AW79" s="33">
        <f t="shared" si="79"/>
        <v>0</v>
      </c>
      <c r="AX79" s="47"/>
      <c r="AY79" s="48">
        <v>10390</v>
      </c>
      <c r="AZ79" s="33">
        <f t="shared" si="80"/>
        <v>865.83333333333337</v>
      </c>
      <c r="BA79" s="47"/>
      <c r="BB79" s="38">
        <v>0</v>
      </c>
      <c r="BC79" s="33">
        <f t="shared" si="81"/>
        <v>0</v>
      </c>
      <c r="BD79" s="23"/>
      <c r="BE79" s="42">
        <v>0</v>
      </c>
      <c r="BF79" s="33">
        <f t="shared" si="82"/>
        <v>0</v>
      </c>
      <c r="BG79" s="47"/>
      <c r="BH79" s="38">
        <v>0</v>
      </c>
      <c r="BI79" s="33">
        <f t="shared" si="83"/>
        <v>0</v>
      </c>
      <c r="BJ79" s="47">
        <v>0</v>
      </c>
      <c r="BK79" s="38">
        <v>0</v>
      </c>
      <c r="BL79" s="33">
        <f t="shared" si="84"/>
        <v>0</v>
      </c>
      <c r="BM79" s="47">
        <v>0</v>
      </c>
      <c r="BN79" s="20">
        <f t="shared" si="85"/>
        <v>1600</v>
      </c>
      <c r="BO79" s="33">
        <f t="shared" si="86"/>
        <v>133.33333333333334</v>
      </c>
      <c r="BP79" s="20">
        <f t="shared" si="87"/>
        <v>0</v>
      </c>
      <c r="BQ79" s="12">
        <f t="shared" si="131"/>
        <v>0</v>
      </c>
      <c r="BR79" s="11">
        <f t="shared" si="132"/>
        <v>0</v>
      </c>
      <c r="BS79" s="47">
        <v>1000</v>
      </c>
      <c r="BT79" s="33">
        <f t="shared" si="88"/>
        <v>83.333333333333329</v>
      </c>
      <c r="BU79" s="47"/>
      <c r="BV79" s="47">
        <v>600</v>
      </c>
      <c r="BW79" s="33">
        <f t="shared" si="89"/>
        <v>50</v>
      </c>
      <c r="BX79" s="47"/>
      <c r="BY79" s="42">
        <v>0</v>
      </c>
      <c r="BZ79" s="33">
        <f t="shared" si="90"/>
        <v>0</v>
      </c>
      <c r="CA79" s="47"/>
      <c r="CB79" s="47">
        <v>0</v>
      </c>
      <c r="CC79" s="33">
        <f t="shared" si="91"/>
        <v>0</v>
      </c>
      <c r="CD79" s="47"/>
      <c r="CE79" s="19"/>
      <c r="CF79" s="33">
        <f t="shared" si="92"/>
        <v>0</v>
      </c>
      <c r="CG79" s="47">
        <v>0</v>
      </c>
      <c r="CH79" s="42">
        <v>0</v>
      </c>
      <c r="CI79" s="33">
        <f t="shared" si="93"/>
        <v>0</v>
      </c>
      <c r="CJ79" s="47"/>
      <c r="CK79" s="38">
        <v>0</v>
      </c>
      <c r="CL79" s="33">
        <f t="shared" si="94"/>
        <v>0</v>
      </c>
      <c r="CM79" s="47"/>
      <c r="CN79" s="47">
        <v>0</v>
      </c>
      <c r="CO79" s="33">
        <f t="shared" si="95"/>
        <v>0</v>
      </c>
      <c r="CP79" s="47"/>
      <c r="CQ79" s="47">
        <v>0</v>
      </c>
      <c r="CR79" s="33">
        <f t="shared" si="96"/>
        <v>0</v>
      </c>
      <c r="CS79" s="47"/>
      <c r="CT79" s="38">
        <v>0</v>
      </c>
      <c r="CU79" s="33">
        <f t="shared" si="97"/>
        <v>0</v>
      </c>
      <c r="CV79" s="47"/>
      <c r="CW79" s="42">
        <v>0</v>
      </c>
      <c r="CX79" s="33">
        <f t="shared" si="98"/>
        <v>0</v>
      </c>
      <c r="CY79" s="47"/>
      <c r="CZ79" s="42">
        <v>0</v>
      </c>
      <c r="DA79" s="33">
        <f t="shared" si="99"/>
        <v>0</v>
      </c>
      <c r="DB79" s="47"/>
      <c r="DC79" s="47">
        <v>200</v>
      </c>
      <c r="DD79" s="33">
        <f t="shared" si="100"/>
        <v>16.666666666666668</v>
      </c>
      <c r="DE79" s="47"/>
      <c r="DF79" s="47"/>
      <c r="DG79" s="20">
        <f t="shared" si="101"/>
        <v>14859</v>
      </c>
      <c r="DH79" s="33">
        <f t="shared" si="102"/>
        <v>1238.25</v>
      </c>
      <c r="DI79" s="20">
        <f t="shared" si="103"/>
        <v>0</v>
      </c>
      <c r="DJ79" s="42">
        <v>0</v>
      </c>
      <c r="DK79" s="33">
        <f t="shared" si="104"/>
        <v>0</v>
      </c>
      <c r="DL79" s="47">
        <v>0</v>
      </c>
      <c r="DM79" s="47">
        <v>0</v>
      </c>
      <c r="DN79" s="33">
        <f t="shared" si="105"/>
        <v>0</v>
      </c>
      <c r="DO79" s="47"/>
      <c r="DP79" s="42">
        <v>0</v>
      </c>
      <c r="DQ79" s="33">
        <f t="shared" si="106"/>
        <v>0</v>
      </c>
      <c r="DR79" s="47">
        <v>0</v>
      </c>
      <c r="DS79" s="47">
        <v>0</v>
      </c>
      <c r="DT79" s="33">
        <f t="shared" si="107"/>
        <v>0</v>
      </c>
      <c r="DU79" s="47"/>
      <c r="DV79" s="42">
        <v>0</v>
      </c>
      <c r="DW79" s="33">
        <f t="shared" si="108"/>
        <v>0</v>
      </c>
      <c r="DX79" s="47">
        <v>0</v>
      </c>
      <c r="DY79" s="47">
        <v>800</v>
      </c>
      <c r="DZ79" s="33">
        <f t="shared" si="109"/>
        <v>66.666666666666671</v>
      </c>
      <c r="EA79" s="47"/>
      <c r="EB79" s="47"/>
      <c r="EC79" s="20">
        <f t="shared" si="110"/>
        <v>800</v>
      </c>
      <c r="ED79" s="33">
        <f t="shared" si="111"/>
        <v>66.666666666666671</v>
      </c>
      <c r="EE79" s="12"/>
      <c r="EF79" s="14">
        <f t="shared" si="133"/>
        <v>0</v>
      </c>
      <c r="EH79" s="14"/>
      <c r="EJ79" s="14"/>
      <c r="EK79" s="14"/>
      <c r="EM79" s="14"/>
    </row>
    <row r="80" spans="1:143" s="15" customFormat="1" ht="20.25" customHeight="1">
      <c r="A80" s="21">
        <v>71</v>
      </c>
      <c r="B80" s="70" t="s">
        <v>126</v>
      </c>
      <c r="C80" s="38">
        <v>3204.5</v>
      </c>
      <c r="D80" s="42"/>
      <c r="E80" s="25">
        <f t="shared" si="67"/>
        <v>12253</v>
      </c>
      <c r="F80" s="33">
        <f t="shared" si="112"/>
        <v>1021.0833333333334</v>
      </c>
      <c r="G80" s="12">
        <f t="shared" si="113"/>
        <v>0</v>
      </c>
      <c r="H80" s="12">
        <f t="shared" si="114"/>
        <v>0</v>
      </c>
      <c r="I80" s="12">
        <f t="shared" si="115"/>
        <v>0</v>
      </c>
      <c r="J80" s="12">
        <f t="shared" si="68"/>
        <v>2729.8</v>
      </c>
      <c r="K80" s="33">
        <f t="shared" si="69"/>
        <v>227.48333333333335</v>
      </c>
      <c r="L80" s="12">
        <f t="shared" si="116"/>
        <v>0</v>
      </c>
      <c r="M80" s="12">
        <f t="shared" si="117"/>
        <v>0</v>
      </c>
      <c r="N80" s="12">
        <f t="shared" si="118"/>
        <v>0</v>
      </c>
      <c r="O80" s="20">
        <f t="shared" si="70"/>
        <v>965.8</v>
      </c>
      <c r="P80" s="33">
        <f t="shared" si="71"/>
        <v>80.483333333333334</v>
      </c>
      <c r="Q80" s="20">
        <f t="shared" si="72"/>
        <v>0</v>
      </c>
      <c r="R80" s="12">
        <f t="shared" si="119"/>
        <v>0</v>
      </c>
      <c r="S80" s="11">
        <f t="shared" si="120"/>
        <v>0</v>
      </c>
      <c r="T80" s="47">
        <v>20.8</v>
      </c>
      <c r="U80" s="33">
        <f t="shared" si="73"/>
        <v>1.7333333333333334</v>
      </c>
      <c r="V80" s="47"/>
      <c r="W80" s="12">
        <f t="shared" si="121"/>
        <v>0</v>
      </c>
      <c r="X80" s="11">
        <f t="shared" si="122"/>
        <v>0</v>
      </c>
      <c r="Y80" s="47">
        <v>560</v>
      </c>
      <c r="Z80" s="33">
        <f t="shared" si="74"/>
        <v>46.666666666666664</v>
      </c>
      <c r="AA80" s="47"/>
      <c r="AB80" s="12">
        <f t="shared" si="123"/>
        <v>0</v>
      </c>
      <c r="AC80" s="11">
        <f t="shared" si="124"/>
        <v>0</v>
      </c>
      <c r="AD80" s="47">
        <v>945</v>
      </c>
      <c r="AE80" s="33">
        <f t="shared" si="75"/>
        <v>78.75</v>
      </c>
      <c r="AF80" s="47"/>
      <c r="AG80" s="12">
        <f t="shared" si="125"/>
        <v>0</v>
      </c>
      <c r="AH80" s="11">
        <f t="shared" si="126"/>
        <v>0</v>
      </c>
      <c r="AI80" s="47">
        <v>230</v>
      </c>
      <c r="AJ80" s="33">
        <f t="shared" si="76"/>
        <v>19.166666666666668</v>
      </c>
      <c r="AK80" s="47"/>
      <c r="AL80" s="12">
        <f t="shared" si="127"/>
        <v>0</v>
      </c>
      <c r="AM80" s="11">
        <f t="shared" si="128"/>
        <v>0</v>
      </c>
      <c r="AN80" s="47"/>
      <c r="AO80" s="33">
        <f t="shared" si="77"/>
        <v>0</v>
      </c>
      <c r="AP80" s="47"/>
      <c r="AQ80" s="12" t="e">
        <f t="shared" si="129"/>
        <v>#DIV/0!</v>
      </c>
      <c r="AR80" s="11" t="e">
        <f t="shared" si="130"/>
        <v>#DIV/0!</v>
      </c>
      <c r="AS80" s="38">
        <v>0</v>
      </c>
      <c r="AT80" s="33">
        <f t="shared" si="78"/>
        <v>0</v>
      </c>
      <c r="AU80" s="47">
        <v>0</v>
      </c>
      <c r="AV80" s="38">
        <v>0</v>
      </c>
      <c r="AW80" s="33">
        <f t="shared" si="79"/>
        <v>0</v>
      </c>
      <c r="AX80" s="47"/>
      <c r="AY80" s="48">
        <v>9523.2000000000007</v>
      </c>
      <c r="AZ80" s="33">
        <f t="shared" si="80"/>
        <v>793.6</v>
      </c>
      <c r="BA80" s="47"/>
      <c r="BB80" s="38">
        <v>0</v>
      </c>
      <c r="BC80" s="33">
        <f t="shared" si="81"/>
        <v>0</v>
      </c>
      <c r="BD80" s="23"/>
      <c r="BE80" s="42">
        <v>0</v>
      </c>
      <c r="BF80" s="33">
        <f t="shared" si="82"/>
        <v>0</v>
      </c>
      <c r="BG80" s="47"/>
      <c r="BH80" s="38">
        <v>0</v>
      </c>
      <c r="BI80" s="33">
        <f t="shared" si="83"/>
        <v>0</v>
      </c>
      <c r="BJ80" s="47">
        <v>0</v>
      </c>
      <c r="BK80" s="38">
        <v>0</v>
      </c>
      <c r="BL80" s="33">
        <f t="shared" si="84"/>
        <v>0</v>
      </c>
      <c r="BM80" s="47">
        <v>0</v>
      </c>
      <c r="BN80" s="20">
        <f t="shared" si="85"/>
        <v>974</v>
      </c>
      <c r="BO80" s="33">
        <f t="shared" si="86"/>
        <v>81.166666666666671</v>
      </c>
      <c r="BP80" s="20">
        <f t="shared" si="87"/>
        <v>0</v>
      </c>
      <c r="BQ80" s="12">
        <f t="shared" si="131"/>
        <v>0</v>
      </c>
      <c r="BR80" s="11">
        <f t="shared" si="132"/>
        <v>0</v>
      </c>
      <c r="BS80" s="47">
        <v>600</v>
      </c>
      <c r="BT80" s="33">
        <f t="shared" si="88"/>
        <v>50</v>
      </c>
      <c r="BU80" s="47"/>
      <c r="BV80" s="47">
        <v>374</v>
      </c>
      <c r="BW80" s="33">
        <f t="shared" si="89"/>
        <v>31.166666666666668</v>
      </c>
      <c r="BX80" s="47"/>
      <c r="BY80" s="42">
        <v>0</v>
      </c>
      <c r="BZ80" s="33">
        <f t="shared" si="90"/>
        <v>0</v>
      </c>
      <c r="CA80" s="47"/>
      <c r="CB80" s="47">
        <v>0</v>
      </c>
      <c r="CC80" s="33">
        <f t="shared" si="91"/>
        <v>0</v>
      </c>
      <c r="CD80" s="47"/>
      <c r="CE80" s="19"/>
      <c r="CF80" s="33">
        <f t="shared" si="92"/>
        <v>0</v>
      </c>
      <c r="CG80" s="47">
        <v>0</v>
      </c>
      <c r="CH80" s="42">
        <v>0</v>
      </c>
      <c r="CI80" s="33">
        <f t="shared" si="93"/>
        <v>0</v>
      </c>
      <c r="CJ80" s="47"/>
      <c r="CK80" s="38">
        <v>0</v>
      </c>
      <c r="CL80" s="33">
        <f t="shared" si="94"/>
        <v>0</v>
      </c>
      <c r="CM80" s="47"/>
      <c r="CN80" s="47">
        <v>0</v>
      </c>
      <c r="CO80" s="33">
        <f t="shared" si="95"/>
        <v>0</v>
      </c>
      <c r="CP80" s="47"/>
      <c r="CQ80" s="47">
        <v>0</v>
      </c>
      <c r="CR80" s="33">
        <f t="shared" si="96"/>
        <v>0</v>
      </c>
      <c r="CS80" s="47"/>
      <c r="CT80" s="38">
        <v>0</v>
      </c>
      <c r="CU80" s="33">
        <f t="shared" si="97"/>
        <v>0</v>
      </c>
      <c r="CV80" s="47"/>
      <c r="CW80" s="42">
        <v>0</v>
      </c>
      <c r="CX80" s="33">
        <f t="shared" si="98"/>
        <v>0</v>
      </c>
      <c r="CY80" s="47"/>
      <c r="CZ80" s="42">
        <v>0</v>
      </c>
      <c r="DA80" s="33">
        <f t="shared" si="99"/>
        <v>0</v>
      </c>
      <c r="DB80" s="47"/>
      <c r="DC80" s="47">
        <v>0</v>
      </c>
      <c r="DD80" s="33">
        <f t="shared" si="100"/>
        <v>0</v>
      </c>
      <c r="DE80" s="47"/>
      <c r="DF80" s="47"/>
      <c r="DG80" s="20">
        <f t="shared" si="101"/>
        <v>12253</v>
      </c>
      <c r="DH80" s="33">
        <f t="shared" si="102"/>
        <v>1021.0833333333334</v>
      </c>
      <c r="DI80" s="20">
        <f t="shared" si="103"/>
        <v>0</v>
      </c>
      <c r="DJ80" s="42">
        <v>0</v>
      </c>
      <c r="DK80" s="33">
        <f t="shared" si="104"/>
        <v>0</v>
      </c>
      <c r="DL80" s="47">
        <v>0</v>
      </c>
      <c r="DM80" s="47">
        <v>0</v>
      </c>
      <c r="DN80" s="33">
        <f t="shared" si="105"/>
        <v>0</v>
      </c>
      <c r="DO80" s="47"/>
      <c r="DP80" s="42">
        <v>0</v>
      </c>
      <c r="DQ80" s="33">
        <f t="shared" si="106"/>
        <v>0</v>
      </c>
      <c r="DR80" s="47">
        <v>0</v>
      </c>
      <c r="DS80" s="47">
        <v>0</v>
      </c>
      <c r="DT80" s="33">
        <f t="shared" si="107"/>
        <v>0</v>
      </c>
      <c r="DU80" s="47"/>
      <c r="DV80" s="42">
        <v>0</v>
      </c>
      <c r="DW80" s="33">
        <f t="shared" si="108"/>
        <v>0</v>
      </c>
      <c r="DX80" s="47">
        <v>0</v>
      </c>
      <c r="DY80" s="47">
        <v>700</v>
      </c>
      <c r="DZ80" s="33">
        <f t="shared" si="109"/>
        <v>58.333333333333336</v>
      </c>
      <c r="EA80" s="47"/>
      <c r="EB80" s="47"/>
      <c r="EC80" s="20">
        <f t="shared" si="110"/>
        <v>700</v>
      </c>
      <c r="ED80" s="33">
        <f t="shared" si="111"/>
        <v>58.333333333333336</v>
      </c>
      <c r="EE80" s="12"/>
      <c r="EF80" s="14">
        <f t="shared" si="133"/>
        <v>0</v>
      </c>
      <c r="EH80" s="14"/>
      <c r="EJ80" s="14"/>
      <c r="EK80" s="14"/>
      <c r="EM80" s="14"/>
    </row>
    <row r="81" spans="1:143" s="15" customFormat="1" ht="20.25" customHeight="1" thickBot="1">
      <c r="A81" s="21">
        <v>72</v>
      </c>
      <c r="B81" s="70" t="s">
        <v>127</v>
      </c>
      <c r="C81" s="38">
        <v>150</v>
      </c>
      <c r="D81" s="42"/>
      <c r="E81" s="25">
        <f t="shared" si="67"/>
        <v>12342</v>
      </c>
      <c r="F81" s="33">
        <f t="shared" si="112"/>
        <v>1028.5</v>
      </c>
      <c r="G81" s="12">
        <f t="shared" si="113"/>
        <v>0</v>
      </c>
      <c r="H81" s="12">
        <f t="shared" si="114"/>
        <v>0</v>
      </c>
      <c r="I81" s="12">
        <f t="shared" si="115"/>
        <v>0</v>
      </c>
      <c r="J81" s="12">
        <f t="shared" si="68"/>
        <v>3241.8</v>
      </c>
      <c r="K81" s="33">
        <f t="shared" si="69"/>
        <v>270.15000000000003</v>
      </c>
      <c r="L81" s="12">
        <f t="shared" si="116"/>
        <v>0</v>
      </c>
      <c r="M81" s="12">
        <f t="shared" si="117"/>
        <v>0</v>
      </c>
      <c r="N81" s="12">
        <f t="shared" si="118"/>
        <v>0</v>
      </c>
      <c r="O81" s="20">
        <f t="shared" si="70"/>
        <v>1121.8</v>
      </c>
      <c r="P81" s="33">
        <f t="shared" si="71"/>
        <v>93.483333333333334</v>
      </c>
      <c r="Q81" s="20">
        <f t="shared" si="72"/>
        <v>0</v>
      </c>
      <c r="R81" s="12">
        <f t="shared" si="119"/>
        <v>0</v>
      </c>
      <c r="S81" s="11">
        <f t="shared" si="120"/>
        <v>0</v>
      </c>
      <c r="T81" s="47">
        <v>10.6</v>
      </c>
      <c r="U81" s="33">
        <f t="shared" si="73"/>
        <v>0.8833333333333333</v>
      </c>
      <c r="V81" s="47"/>
      <c r="W81" s="12">
        <f t="shared" si="121"/>
        <v>0</v>
      </c>
      <c r="X81" s="11">
        <f t="shared" si="122"/>
        <v>0</v>
      </c>
      <c r="Y81" s="47">
        <v>1620</v>
      </c>
      <c r="Z81" s="33">
        <f t="shared" si="74"/>
        <v>135</v>
      </c>
      <c r="AA81" s="47"/>
      <c r="AB81" s="12">
        <f t="shared" si="123"/>
        <v>0</v>
      </c>
      <c r="AC81" s="11">
        <f t="shared" si="124"/>
        <v>0</v>
      </c>
      <c r="AD81" s="47">
        <v>1111.2</v>
      </c>
      <c r="AE81" s="33">
        <f t="shared" si="75"/>
        <v>92.600000000000009</v>
      </c>
      <c r="AF81" s="47"/>
      <c r="AG81" s="12">
        <f t="shared" si="125"/>
        <v>0</v>
      </c>
      <c r="AH81" s="11">
        <f t="shared" si="126"/>
        <v>0</v>
      </c>
      <c r="AI81" s="47">
        <v>0</v>
      </c>
      <c r="AJ81" s="33">
        <f t="shared" si="76"/>
        <v>0</v>
      </c>
      <c r="AK81" s="47"/>
      <c r="AL81" s="12" t="e">
        <f t="shared" si="127"/>
        <v>#DIV/0!</v>
      </c>
      <c r="AM81" s="11" t="e">
        <f t="shared" si="128"/>
        <v>#DIV/0!</v>
      </c>
      <c r="AN81" s="47"/>
      <c r="AO81" s="33">
        <f t="shared" si="77"/>
        <v>0</v>
      </c>
      <c r="AP81" s="47"/>
      <c r="AQ81" s="12" t="e">
        <f t="shared" si="129"/>
        <v>#DIV/0!</v>
      </c>
      <c r="AR81" s="11" t="e">
        <f t="shared" si="130"/>
        <v>#DIV/0!</v>
      </c>
      <c r="AS81" s="38">
        <v>0</v>
      </c>
      <c r="AT81" s="33">
        <f t="shared" si="78"/>
        <v>0</v>
      </c>
      <c r="AU81" s="47">
        <v>0</v>
      </c>
      <c r="AV81" s="38">
        <v>0</v>
      </c>
      <c r="AW81" s="33">
        <f t="shared" si="79"/>
        <v>0</v>
      </c>
      <c r="AX81" s="47"/>
      <c r="AY81" s="49">
        <v>9100.2000000000007</v>
      </c>
      <c r="AZ81" s="33">
        <f t="shared" si="80"/>
        <v>758.35</v>
      </c>
      <c r="BA81" s="47"/>
      <c r="BB81" s="38">
        <v>0</v>
      </c>
      <c r="BC81" s="33">
        <f t="shared" si="81"/>
        <v>0</v>
      </c>
      <c r="BD81" s="23"/>
      <c r="BE81" s="42">
        <v>0</v>
      </c>
      <c r="BF81" s="33">
        <f t="shared" si="82"/>
        <v>0</v>
      </c>
      <c r="BG81" s="47"/>
      <c r="BH81" s="38">
        <v>0</v>
      </c>
      <c r="BI81" s="33">
        <f t="shared" si="83"/>
        <v>0</v>
      </c>
      <c r="BJ81" s="47">
        <v>0</v>
      </c>
      <c r="BK81" s="38">
        <v>0</v>
      </c>
      <c r="BL81" s="33">
        <f t="shared" si="84"/>
        <v>0</v>
      </c>
      <c r="BM81" s="47">
        <v>0</v>
      </c>
      <c r="BN81" s="20">
        <f t="shared" si="85"/>
        <v>500</v>
      </c>
      <c r="BO81" s="33">
        <f t="shared" si="86"/>
        <v>41.666666666666664</v>
      </c>
      <c r="BP81" s="20">
        <f t="shared" si="87"/>
        <v>0</v>
      </c>
      <c r="BQ81" s="12">
        <f t="shared" si="131"/>
        <v>0</v>
      </c>
      <c r="BR81" s="11">
        <f t="shared" si="132"/>
        <v>0</v>
      </c>
      <c r="BS81" s="47">
        <v>500</v>
      </c>
      <c r="BT81" s="33">
        <f t="shared" si="88"/>
        <v>41.666666666666664</v>
      </c>
      <c r="BU81" s="47"/>
      <c r="BV81" s="47">
        <v>0</v>
      </c>
      <c r="BW81" s="33">
        <f t="shared" si="89"/>
        <v>0</v>
      </c>
      <c r="BX81" s="47"/>
      <c r="BY81" s="42">
        <v>0</v>
      </c>
      <c r="BZ81" s="33">
        <f t="shared" si="90"/>
        <v>0</v>
      </c>
      <c r="CA81" s="47"/>
      <c r="CB81" s="47">
        <v>0</v>
      </c>
      <c r="CC81" s="33">
        <f t="shared" si="91"/>
        <v>0</v>
      </c>
      <c r="CD81" s="47"/>
      <c r="CE81" s="19"/>
      <c r="CF81" s="33">
        <f t="shared" si="92"/>
        <v>0</v>
      </c>
      <c r="CG81" s="47">
        <v>0</v>
      </c>
      <c r="CH81" s="42">
        <v>0</v>
      </c>
      <c r="CI81" s="33">
        <f t="shared" si="93"/>
        <v>0</v>
      </c>
      <c r="CJ81" s="47"/>
      <c r="CK81" s="38">
        <v>0</v>
      </c>
      <c r="CL81" s="33">
        <f t="shared" si="94"/>
        <v>0</v>
      </c>
      <c r="CM81" s="47"/>
      <c r="CN81" s="47">
        <v>0</v>
      </c>
      <c r="CO81" s="33">
        <f t="shared" si="95"/>
        <v>0</v>
      </c>
      <c r="CP81" s="47"/>
      <c r="CQ81" s="47">
        <v>0</v>
      </c>
      <c r="CR81" s="33">
        <f t="shared" si="96"/>
        <v>0</v>
      </c>
      <c r="CS81" s="47"/>
      <c r="CT81" s="38">
        <v>0</v>
      </c>
      <c r="CU81" s="33">
        <f t="shared" si="97"/>
        <v>0</v>
      </c>
      <c r="CV81" s="47"/>
      <c r="CW81" s="42">
        <v>0</v>
      </c>
      <c r="CX81" s="33">
        <f t="shared" si="98"/>
        <v>0</v>
      </c>
      <c r="CY81" s="47"/>
      <c r="CZ81" s="42">
        <v>0</v>
      </c>
      <c r="DA81" s="33">
        <f t="shared" si="99"/>
        <v>0</v>
      </c>
      <c r="DB81" s="47"/>
      <c r="DC81" s="47">
        <v>0</v>
      </c>
      <c r="DD81" s="33">
        <f t="shared" si="100"/>
        <v>0</v>
      </c>
      <c r="DE81" s="47"/>
      <c r="DF81" s="47"/>
      <c r="DG81" s="20">
        <f t="shared" si="101"/>
        <v>12342</v>
      </c>
      <c r="DH81" s="33">
        <f t="shared" si="102"/>
        <v>1028.5</v>
      </c>
      <c r="DI81" s="20">
        <f t="shared" si="103"/>
        <v>0</v>
      </c>
      <c r="DJ81" s="42">
        <v>0</v>
      </c>
      <c r="DK81" s="33">
        <f t="shared" si="104"/>
        <v>0</v>
      </c>
      <c r="DL81" s="47">
        <v>0</v>
      </c>
      <c r="DM81" s="47">
        <v>0</v>
      </c>
      <c r="DN81" s="33">
        <f t="shared" si="105"/>
        <v>0</v>
      </c>
      <c r="DO81" s="47"/>
      <c r="DP81" s="42">
        <v>0</v>
      </c>
      <c r="DQ81" s="33">
        <f t="shared" si="106"/>
        <v>0</v>
      </c>
      <c r="DR81" s="47">
        <v>0</v>
      </c>
      <c r="DS81" s="47">
        <v>0</v>
      </c>
      <c r="DT81" s="33">
        <f t="shared" si="107"/>
        <v>0</v>
      </c>
      <c r="DU81" s="47"/>
      <c r="DV81" s="42">
        <v>0</v>
      </c>
      <c r="DW81" s="33">
        <f t="shared" si="108"/>
        <v>0</v>
      </c>
      <c r="DX81" s="47">
        <v>0</v>
      </c>
      <c r="DY81" s="47">
        <v>500</v>
      </c>
      <c r="DZ81" s="33">
        <f t="shared" si="109"/>
        <v>41.666666666666664</v>
      </c>
      <c r="EA81" s="47"/>
      <c r="EB81" s="47"/>
      <c r="EC81" s="20">
        <f t="shared" si="110"/>
        <v>500</v>
      </c>
      <c r="ED81" s="33">
        <f t="shared" si="111"/>
        <v>41.666666666666664</v>
      </c>
      <c r="EE81" s="12"/>
      <c r="EF81" s="14">
        <f t="shared" si="133"/>
        <v>0</v>
      </c>
      <c r="EH81" s="14"/>
      <c r="EJ81" s="14"/>
      <c r="EK81" s="14"/>
      <c r="EM81" s="14"/>
    </row>
    <row r="82" spans="1:143" s="17" customFormat="1" ht="18.75" customHeight="1">
      <c r="A82" s="21"/>
      <c r="B82" s="18" t="s">
        <v>44</v>
      </c>
      <c r="C82" s="16">
        <f>SUM(C10:C81)</f>
        <v>409916.79999999987</v>
      </c>
      <c r="D82" s="16">
        <f>SUM(D10:D81)</f>
        <v>0</v>
      </c>
      <c r="E82" s="25">
        <f t="shared" si="67"/>
        <v>4569680.8410000019</v>
      </c>
      <c r="F82" s="12">
        <f>E82/12*11</f>
        <v>4188874.1042500017</v>
      </c>
      <c r="G82" s="16">
        <f>SUM(G10:G81)</f>
        <v>0</v>
      </c>
      <c r="H82" s="12">
        <f t="shared" si="114"/>
        <v>0</v>
      </c>
      <c r="I82" s="12">
        <f t="shared" si="115"/>
        <v>0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17"/>
        <v>0</v>
      </c>
      <c r="N82" s="12">
        <f t="shared" si="11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19"/>
        <v>0</v>
      </c>
      <c r="S82" s="11">
        <f t="shared" si="12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21"/>
        <v>0</v>
      </c>
      <c r="X82" s="11">
        <f t="shared" si="12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23"/>
        <v>0</v>
      </c>
      <c r="AC82" s="11">
        <f t="shared" si="12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25"/>
        <v>0</v>
      </c>
      <c r="AH82" s="11">
        <f t="shared" si="12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27"/>
        <v>0</v>
      </c>
      <c r="AM82" s="11">
        <f t="shared" si="12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29"/>
        <v>0</v>
      </c>
      <c r="AR82" s="11">
        <f t="shared" si="13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31"/>
        <v>0</v>
      </c>
      <c r="BR82" s="11">
        <f t="shared" si="13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4471130.6410000017</v>
      </c>
      <c r="DH82" s="12">
        <f>DG82/12*11</f>
        <v>4098536.4209166686</v>
      </c>
      <c r="DI82" s="20">
        <f t="shared" si="103"/>
        <v>0</v>
      </c>
      <c r="DJ82" s="24">
        <f>SUM(DJ10:DJ81)</f>
        <v>0</v>
      </c>
      <c r="DK82" s="12">
        <f>DJ82/12*11</f>
        <v>0</v>
      </c>
      <c r="DL82" s="47">
        <v>0</v>
      </c>
      <c r="DM82" s="24">
        <f>SUM(DM10:DM81)</f>
        <v>88429.200000000012</v>
      </c>
      <c r="DN82" s="12">
        <f>DM82/12*11</f>
        <v>81060.10000000002</v>
      </c>
      <c r="DO82" s="47">
        <f>SUM(DO10:DO81)</f>
        <v>0</v>
      </c>
      <c r="DP82" s="24">
        <f>SUM(DP10:DP81)</f>
        <v>0</v>
      </c>
      <c r="DQ82" s="12">
        <f>DP82/12*11</f>
        <v>0</v>
      </c>
      <c r="DR82" s="19">
        <f>SUM(DR10:DR81)</f>
        <v>0</v>
      </c>
      <c r="DS82" s="24">
        <f>SUM(DS10:DS81)</f>
        <v>10121</v>
      </c>
      <c r="DT82" s="12">
        <f>DS82/12*11</f>
        <v>9277.5833333333321</v>
      </c>
      <c r="DU82" s="19">
        <f>SUM(DU10:DU81)</f>
        <v>0</v>
      </c>
      <c r="DV82" s="24">
        <f>SUM(DV10:DV81)</f>
        <v>0</v>
      </c>
      <c r="DW82" s="12">
        <f>DV82/12*11</f>
        <v>0</v>
      </c>
      <c r="DX82" s="19">
        <f>SUM(DX10:DX81)</f>
        <v>0</v>
      </c>
      <c r="DY82" s="24">
        <f>SUM(DY10:DY81)</f>
        <v>301436.50000000006</v>
      </c>
      <c r="DZ82" s="12">
        <f>DY82/12*11</f>
        <v>276316.79166666674</v>
      </c>
      <c r="EA82" s="19">
        <f>SUM(EA10:EA81)</f>
        <v>0</v>
      </c>
      <c r="EB82" s="24">
        <f>SUM(EB10:EB81)</f>
        <v>0</v>
      </c>
      <c r="EC82" s="24">
        <f>SUM(EC10:EC81)</f>
        <v>399986.7</v>
      </c>
      <c r="ED82" s="12">
        <f>EC82/12*11</f>
        <v>366654.47499999998</v>
      </c>
      <c r="EE82" s="24">
        <f>SUM(EE10:EE81)</f>
        <v>0</v>
      </c>
      <c r="EF82" s="24">
        <f>SUM(EF10:EF81)</f>
        <v>-98550.200000000012</v>
      </c>
    </row>
    <row r="83" spans="1:143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D42" name="Range4_13"/>
    <protectedRange sqref="C10:D39" name="Range1_1_1_1_1"/>
    <protectedRange sqref="C40:D40" name="Range1_1_1_1_2"/>
    <protectedRange sqref="C43:D43" name="Range1_1_1_1_3"/>
    <protectedRange sqref="D44:D81" name="Range1_1_1_1_4_1"/>
    <protectedRange sqref="C65:C67 C62 C45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L10:DL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L34:DL82" name="Range6_1_1"/>
    <protectedRange sqref="DO82" name="Range6_1_3"/>
    <protectedRange sqref="DB10:DB81" name="Range5_1_18"/>
    <protectedRange sqref="DE10:DF81" name="Range5_1_19"/>
    <protectedRange sqref="DM10:DM81" name="Range6_1_4"/>
    <protectedRange sqref="DO10:DO81" name="Range6_1_5"/>
    <protectedRange sqref="DR10:DR81" name="Range6_1_6"/>
    <protectedRange sqref="DS10:DS81" name="Range6_1_7"/>
    <protectedRange sqref="DU10:DU81" name="Range6_1_8"/>
    <protectedRange sqref="DX10:DX81" name="Range6_1_9"/>
    <protectedRange sqref="EA10:EB81" name="Range6_1_10"/>
    <protectedRange sqref="DY10:DY81" name="Range6_1_11"/>
    <protectedRange sqref="CQ10:CQ81" name="Range5_1_20"/>
    <protectedRange sqref="BU10:BU81" name="Range5"/>
    <protectedRange sqref="BX10:BX81" name="Range5_2"/>
  </protectedRanges>
  <mergeCells count="132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S6:AU6"/>
    <mergeCell ref="AV6:AX6"/>
    <mergeCell ref="CE5:CM5"/>
    <mergeCell ref="AI7:AI8"/>
    <mergeCell ref="AJ7:AM7"/>
    <mergeCell ref="AN7:AN8"/>
    <mergeCell ref="AO7:AR7"/>
    <mergeCell ref="AS7:AS8"/>
    <mergeCell ref="AT7:AU7"/>
    <mergeCell ref="T7:T8"/>
    <mergeCell ref="U7:X7"/>
    <mergeCell ref="Y7:Y8"/>
    <mergeCell ref="Z7:AC7"/>
    <mergeCell ref="DF4:DF6"/>
    <mergeCell ref="DG4:DI6"/>
    <mergeCell ref="DJ4:EA4"/>
    <mergeCell ref="EB4:EB6"/>
    <mergeCell ref="EC4:EE6"/>
    <mergeCell ref="O5:AU5"/>
    <mergeCell ref="AV5:BJ5"/>
    <mergeCell ref="BK5:BM6"/>
    <mergeCell ref="BN5:CD5"/>
    <mergeCell ref="CN5:CV5"/>
    <mergeCell ref="CW5:CY6"/>
    <mergeCell ref="CZ5:DB6"/>
    <mergeCell ref="DC5:DE6"/>
    <mergeCell ref="DJ5:DO5"/>
    <mergeCell ref="CN6:CP6"/>
    <mergeCell ref="CQ6:CS6"/>
    <mergeCell ref="CT6:CV6"/>
    <mergeCell ref="DJ6:DL6"/>
    <mergeCell ref="O6:S6"/>
    <mergeCell ref="T6:X6"/>
    <mergeCell ref="Y6:AC6"/>
    <mergeCell ref="AD6:AH6"/>
    <mergeCell ref="AI6:AM6"/>
    <mergeCell ref="AN6:AR6"/>
    <mergeCell ref="DM6:DO6"/>
    <mergeCell ref="DS6:DU6"/>
    <mergeCell ref="DV6:DX6"/>
    <mergeCell ref="DY6:EA6"/>
    <mergeCell ref="E7:E8"/>
    <mergeCell ref="F7:I7"/>
    <mergeCell ref="J7:J8"/>
    <mergeCell ref="K7:N7"/>
    <mergeCell ref="O7:O8"/>
    <mergeCell ref="P7:S7"/>
    <mergeCell ref="BV6:BX6"/>
    <mergeCell ref="BY6:CA6"/>
    <mergeCell ref="CB6:CD6"/>
    <mergeCell ref="CE6:CG6"/>
    <mergeCell ref="CH6:CJ6"/>
    <mergeCell ref="CK6:CM6"/>
    <mergeCell ref="AY6:BA6"/>
    <mergeCell ref="BB6:BD6"/>
    <mergeCell ref="BE6:BG6"/>
    <mergeCell ref="BH6:BJ6"/>
    <mergeCell ref="BN6:BR6"/>
    <mergeCell ref="BS6:BU6"/>
    <mergeCell ref="DP5:DR6"/>
    <mergeCell ref="DS5:EA5"/>
    <mergeCell ref="AD7:AD8"/>
    <mergeCell ref="AE7:AH7"/>
    <mergeCell ref="BE7:BE8"/>
    <mergeCell ref="BF7:BG7"/>
    <mergeCell ref="BH7:BH8"/>
    <mergeCell ref="BI7:BJ7"/>
    <mergeCell ref="BK7:BK8"/>
    <mergeCell ref="BL7:BM7"/>
    <mergeCell ref="AV7:AV8"/>
    <mergeCell ref="AW7:AX7"/>
    <mergeCell ref="AY7:AY8"/>
    <mergeCell ref="AZ7:BA7"/>
    <mergeCell ref="BB7:BB8"/>
    <mergeCell ref="BC7:BD7"/>
    <mergeCell ref="BY7:BY8"/>
    <mergeCell ref="BZ7:CA7"/>
    <mergeCell ref="CB7:CB8"/>
    <mergeCell ref="CC7:CD7"/>
    <mergeCell ref="CE7:CE8"/>
    <mergeCell ref="CF7:CG7"/>
    <mergeCell ref="BN7:BN8"/>
    <mergeCell ref="BO7:BR7"/>
    <mergeCell ref="BS7:BS8"/>
    <mergeCell ref="BT7:BU7"/>
    <mergeCell ref="BV7:BV8"/>
    <mergeCell ref="BW7:BX7"/>
    <mergeCell ref="CQ7:CQ8"/>
    <mergeCell ref="CR7:CS7"/>
    <mergeCell ref="CT7:CT8"/>
    <mergeCell ref="CU7:CV7"/>
    <mergeCell ref="CW7:CW8"/>
    <mergeCell ref="CX7:CY7"/>
    <mergeCell ref="CH7:CH8"/>
    <mergeCell ref="CI7:CJ7"/>
    <mergeCell ref="CK7:CK8"/>
    <mergeCell ref="CL7:CM7"/>
    <mergeCell ref="CN7:CN8"/>
    <mergeCell ref="CO7:CP7"/>
    <mergeCell ref="DH7:DI7"/>
    <mergeCell ref="DJ7:DJ8"/>
    <mergeCell ref="DK7:DL7"/>
    <mergeCell ref="DM7:DM8"/>
    <mergeCell ref="DN7:DO7"/>
    <mergeCell ref="DP7:DP8"/>
    <mergeCell ref="CZ7:CZ8"/>
    <mergeCell ref="DA7:DB7"/>
    <mergeCell ref="DC7:DC8"/>
    <mergeCell ref="DD7:DE7"/>
    <mergeCell ref="DF7:DF8"/>
    <mergeCell ref="DG7:DG8"/>
    <mergeCell ref="DZ7:EA7"/>
    <mergeCell ref="EB7:EB8"/>
    <mergeCell ref="EC7:EC8"/>
    <mergeCell ref="ED7:EE7"/>
    <mergeCell ref="DQ7:DR7"/>
    <mergeCell ref="DS7:DS8"/>
    <mergeCell ref="DT7:DU7"/>
    <mergeCell ref="DV7:DV8"/>
    <mergeCell ref="DW7:DX7"/>
    <mergeCell ref="DY7:DY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1" zoomScale="55" zoomScaleNormal="55" workbookViewId="0">
      <selection activeCell="C8" sqref="C8:C79"/>
    </sheetView>
  </sheetViews>
  <sheetFormatPr defaultRowHeight="17.25"/>
  <cols>
    <col min="1" max="1" width="4.375" style="1" customWidth="1"/>
    <col min="2" max="2" width="20.5" style="34" customWidth="1"/>
    <col min="3" max="4" width="11" style="1" customWidth="1"/>
    <col min="5" max="5" width="13.125" style="1" customWidth="1"/>
    <col min="6" max="16384" width="9" style="1"/>
  </cols>
  <sheetData>
    <row r="1" spans="1:5" ht="18" customHeight="1"/>
    <row r="2" spans="1:5" s="9" customFormat="1" ht="18" customHeight="1">
      <c r="A2" s="143" t="s">
        <v>6</v>
      </c>
      <c r="B2" s="143" t="s">
        <v>10</v>
      </c>
      <c r="C2" s="185"/>
      <c r="D2" s="185"/>
      <c r="E2" s="185"/>
    </row>
    <row r="3" spans="1:5" s="9" customFormat="1" ht="15" customHeight="1">
      <c r="A3" s="144"/>
      <c r="B3" s="144"/>
      <c r="C3" s="185"/>
      <c r="D3" s="185"/>
      <c r="E3" s="185"/>
    </row>
    <row r="4" spans="1:5" s="9" customFormat="1" ht="119.25" customHeight="1">
      <c r="A4" s="144"/>
      <c r="B4" s="144"/>
      <c r="C4" s="286" t="s">
        <v>42</v>
      </c>
      <c r="D4" s="286"/>
      <c r="E4" s="286"/>
    </row>
    <row r="5" spans="1:5" s="10" customFormat="1" ht="36" customHeight="1">
      <c r="A5" s="144"/>
      <c r="B5" s="144"/>
      <c r="C5" s="284" t="s">
        <v>43</v>
      </c>
      <c r="D5" s="182" t="s">
        <v>55</v>
      </c>
      <c r="E5" s="183"/>
    </row>
    <row r="6" spans="1:5" s="27" customFormat="1" ht="101.25" customHeight="1">
      <c r="A6" s="145"/>
      <c r="B6" s="145"/>
      <c r="C6" s="285"/>
      <c r="D6" s="35" t="e">
        <f>#REF!</f>
        <v>#REF!</v>
      </c>
      <c r="E6" s="102" t="s">
        <v>233</v>
      </c>
    </row>
    <row r="7" spans="1:5" s="31" customFormat="1" ht="15.6" customHeight="1">
      <c r="A7" s="78"/>
      <c r="B7" s="78">
        <v>1</v>
      </c>
      <c r="C7" s="103">
        <v>94</v>
      </c>
      <c r="D7" s="78">
        <v>95</v>
      </c>
      <c r="E7" s="103">
        <v>96</v>
      </c>
    </row>
    <row r="8" spans="1:5" s="14" customFormat="1" ht="20.25" customHeight="1">
      <c r="A8" s="104">
        <v>1</v>
      </c>
      <c r="B8" s="40" t="s">
        <v>56</v>
      </c>
      <c r="C8" s="105">
        <v>33500</v>
      </c>
      <c r="D8" s="33">
        <f>C8/12*2</f>
        <v>5583.333333333333</v>
      </c>
      <c r="E8" s="105">
        <v>2428.2919999999999</v>
      </c>
    </row>
    <row r="9" spans="1:5" s="14" customFormat="1" ht="20.25" customHeight="1">
      <c r="A9" s="104">
        <v>2</v>
      </c>
      <c r="B9" s="40" t="s">
        <v>57</v>
      </c>
      <c r="C9" s="105">
        <v>1300</v>
      </c>
      <c r="D9" s="33">
        <f t="shared" ref="D9:D72" si="0">C9/12*2</f>
        <v>216.66666666666666</v>
      </c>
      <c r="E9" s="105">
        <v>19.7</v>
      </c>
    </row>
    <row r="10" spans="1:5" s="14" customFormat="1" ht="20.25" customHeight="1">
      <c r="A10" s="104">
        <v>3</v>
      </c>
      <c r="B10" s="40" t="s">
        <v>58</v>
      </c>
      <c r="C10" s="105">
        <v>0</v>
      </c>
      <c r="D10" s="33">
        <f t="shared" si="0"/>
        <v>0</v>
      </c>
      <c r="E10" s="105">
        <v>0</v>
      </c>
    </row>
    <row r="11" spans="1:5" s="14" customFormat="1" ht="20.25" customHeight="1">
      <c r="A11" s="104">
        <v>4</v>
      </c>
      <c r="B11" s="40" t="s">
        <v>59</v>
      </c>
      <c r="C11" s="105">
        <v>0</v>
      </c>
      <c r="D11" s="33">
        <f t="shared" si="0"/>
        <v>0</v>
      </c>
      <c r="E11" s="105">
        <v>0</v>
      </c>
    </row>
    <row r="12" spans="1:5" s="14" customFormat="1" ht="20.25" customHeight="1">
      <c r="A12" s="104">
        <v>5</v>
      </c>
      <c r="B12" s="40" t="s">
        <v>60</v>
      </c>
      <c r="C12" s="105">
        <v>815</v>
      </c>
      <c r="D12" s="33">
        <f t="shared" si="0"/>
        <v>135.83333333333334</v>
      </c>
      <c r="E12" s="105">
        <v>8.6999999999999993</v>
      </c>
    </row>
    <row r="13" spans="1:5" s="14" customFormat="1" ht="20.25" customHeight="1">
      <c r="A13" s="104">
        <v>6</v>
      </c>
      <c r="B13" s="40" t="s">
        <v>61</v>
      </c>
      <c r="C13" s="105">
        <v>2880</v>
      </c>
      <c r="D13" s="33">
        <f t="shared" si="0"/>
        <v>480</v>
      </c>
      <c r="E13" s="105">
        <v>71.599999999999994</v>
      </c>
    </row>
    <row r="14" spans="1:5" s="14" customFormat="1" ht="20.25" customHeight="1">
      <c r="A14" s="104">
        <v>7</v>
      </c>
      <c r="B14" s="40" t="s">
        <v>62</v>
      </c>
      <c r="C14" s="105">
        <v>900</v>
      </c>
      <c r="D14" s="33">
        <f t="shared" si="0"/>
        <v>150</v>
      </c>
      <c r="E14" s="105">
        <v>0</v>
      </c>
    </row>
    <row r="15" spans="1:5" s="14" customFormat="1" ht="20.25" customHeight="1">
      <c r="A15" s="104">
        <v>8</v>
      </c>
      <c r="B15" s="40" t="s">
        <v>63</v>
      </c>
      <c r="C15" s="105">
        <v>800</v>
      </c>
      <c r="D15" s="33">
        <f t="shared" si="0"/>
        <v>133.33333333333334</v>
      </c>
      <c r="E15" s="105">
        <v>0</v>
      </c>
    </row>
    <row r="16" spans="1:5" s="14" customFormat="1" ht="20.25" customHeight="1">
      <c r="A16" s="104">
        <v>9</v>
      </c>
      <c r="B16" s="40" t="s">
        <v>64</v>
      </c>
      <c r="C16" s="105">
        <v>0</v>
      </c>
      <c r="D16" s="33">
        <f t="shared" si="0"/>
        <v>0</v>
      </c>
      <c r="E16" s="105">
        <v>0</v>
      </c>
    </row>
    <row r="17" spans="1:5" s="14" customFormat="1" ht="20.25" customHeight="1">
      <c r="A17" s="104">
        <v>10</v>
      </c>
      <c r="B17" s="40" t="s">
        <v>65</v>
      </c>
      <c r="C17" s="105">
        <v>3000</v>
      </c>
      <c r="D17" s="33">
        <f t="shared" si="0"/>
        <v>500</v>
      </c>
      <c r="E17" s="105">
        <v>102.9</v>
      </c>
    </row>
    <row r="18" spans="1:5" s="14" customFormat="1" ht="20.25" customHeight="1">
      <c r="A18" s="104">
        <v>11</v>
      </c>
      <c r="B18" s="40" t="s">
        <v>66</v>
      </c>
      <c r="C18" s="105">
        <v>0</v>
      </c>
      <c r="D18" s="33">
        <f t="shared" si="0"/>
        <v>0</v>
      </c>
      <c r="E18" s="105">
        <v>0</v>
      </c>
    </row>
    <row r="19" spans="1:5" s="14" customFormat="1" ht="20.25" customHeight="1">
      <c r="A19" s="104">
        <v>12</v>
      </c>
      <c r="B19" s="40" t="s">
        <v>67</v>
      </c>
      <c r="C19" s="105">
        <v>0</v>
      </c>
      <c r="D19" s="33">
        <f t="shared" si="0"/>
        <v>0</v>
      </c>
      <c r="E19" s="105">
        <v>0</v>
      </c>
    </row>
    <row r="20" spans="1:5" s="15" customFormat="1" ht="20.25" customHeight="1">
      <c r="A20" s="104">
        <v>13</v>
      </c>
      <c r="B20" s="40" t="s">
        <v>68</v>
      </c>
      <c r="C20" s="105">
        <v>11000</v>
      </c>
      <c r="D20" s="33">
        <f t="shared" si="0"/>
        <v>1833.3333333333333</v>
      </c>
      <c r="E20" s="105">
        <v>10</v>
      </c>
    </row>
    <row r="21" spans="1:5" s="15" customFormat="1" ht="20.25" customHeight="1">
      <c r="A21" s="104">
        <v>14</v>
      </c>
      <c r="B21" s="40" t="s">
        <v>69</v>
      </c>
      <c r="C21" s="105">
        <v>1640</v>
      </c>
      <c r="D21" s="33">
        <f t="shared" si="0"/>
        <v>273.33333333333331</v>
      </c>
      <c r="E21" s="105">
        <v>0</v>
      </c>
    </row>
    <row r="22" spans="1:5" s="15" customFormat="1" ht="20.25" customHeight="1">
      <c r="A22" s="104">
        <v>15</v>
      </c>
      <c r="B22" s="40" t="s">
        <v>70</v>
      </c>
      <c r="C22" s="105">
        <v>578</v>
      </c>
      <c r="D22" s="33">
        <f t="shared" si="0"/>
        <v>96.333333333333329</v>
      </c>
      <c r="E22" s="105">
        <v>4.9000000000000004</v>
      </c>
    </row>
    <row r="23" spans="1:5" s="15" customFormat="1" ht="20.25" customHeight="1">
      <c r="A23" s="104">
        <v>16</v>
      </c>
      <c r="B23" s="40" t="s">
        <v>71</v>
      </c>
      <c r="C23" s="105">
        <v>510</v>
      </c>
      <c r="D23" s="33">
        <f t="shared" si="0"/>
        <v>85</v>
      </c>
      <c r="E23" s="105">
        <v>18.3</v>
      </c>
    </row>
    <row r="24" spans="1:5" s="15" customFormat="1" ht="20.25" customHeight="1">
      <c r="A24" s="104">
        <v>17</v>
      </c>
      <c r="B24" s="40" t="s">
        <v>72</v>
      </c>
      <c r="C24" s="105">
        <v>936</v>
      </c>
      <c r="D24" s="33">
        <f t="shared" si="0"/>
        <v>156</v>
      </c>
      <c r="E24" s="105">
        <v>25.1</v>
      </c>
    </row>
    <row r="25" spans="1:5" s="15" customFormat="1" ht="20.25" customHeight="1">
      <c r="A25" s="104">
        <v>18</v>
      </c>
      <c r="B25" s="40" t="s">
        <v>73</v>
      </c>
      <c r="C25" s="105">
        <v>0</v>
      </c>
      <c r="D25" s="33">
        <f t="shared" si="0"/>
        <v>0</v>
      </c>
      <c r="E25" s="105">
        <v>0</v>
      </c>
    </row>
    <row r="26" spans="1:5" s="15" customFormat="1" ht="20.25" customHeight="1">
      <c r="A26" s="104">
        <v>19</v>
      </c>
      <c r="B26" s="40" t="s">
        <v>74</v>
      </c>
      <c r="C26" s="105">
        <v>2000</v>
      </c>
      <c r="D26" s="33">
        <f t="shared" si="0"/>
        <v>333.33333333333331</v>
      </c>
      <c r="E26" s="105">
        <v>0</v>
      </c>
    </row>
    <row r="27" spans="1:5" s="15" customFormat="1" ht="20.25" customHeight="1">
      <c r="A27" s="104">
        <v>20</v>
      </c>
      <c r="B27" s="40" t="s">
        <v>75</v>
      </c>
      <c r="C27" s="105">
        <v>520</v>
      </c>
      <c r="D27" s="33">
        <f t="shared" si="0"/>
        <v>86.666666666666671</v>
      </c>
      <c r="E27" s="105">
        <v>0</v>
      </c>
    </row>
    <row r="28" spans="1:5" s="15" customFormat="1" ht="20.25" customHeight="1">
      <c r="A28" s="104">
        <v>21</v>
      </c>
      <c r="B28" s="40" t="s">
        <v>76</v>
      </c>
      <c r="C28" s="105">
        <v>2150</v>
      </c>
      <c r="D28" s="33">
        <f t="shared" si="0"/>
        <v>358.33333333333331</v>
      </c>
      <c r="E28" s="105">
        <v>0</v>
      </c>
    </row>
    <row r="29" spans="1:5" s="15" customFormat="1" ht="20.25" customHeight="1">
      <c r="A29" s="104">
        <v>22</v>
      </c>
      <c r="B29" s="40" t="s">
        <v>77</v>
      </c>
      <c r="C29" s="105">
        <v>300</v>
      </c>
      <c r="D29" s="33">
        <f t="shared" si="0"/>
        <v>50</v>
      </c>
      <c r="E29" s="105">
        <v>0</v>
      </c>
    </row>
    <row r="30" spans="1:5" s="15" customFormat="1" ht="20.25" customHeight="1">
      <c r="A30" s="104">
        <v>23</v>
      </c>
      <c r="B30" s="40" t="s">
        <v>78</v>
      </c>
      <c r="C30" s="105">
        <v>0</v>
      </c>
      <c r="D30" s="33">
        <f t="shared" si="0"/>
        <v>0</v>
      </c>
      <c r="E30" s="105">
        <v>0</v>
      </c>
    </row>
    <row r="31" spans="1:5" s="15" customFormat="1" ht="20.25" customHeight="1">
      <c r="A31" s="104">
        <v>24</v>
      </c>
      <c r="B31" s="40" t="s">
        <v>79</v>
      </c>
      <c r="C31" s="105">
        <v>0</v>
      </c>
      <c r="D31" s="33">
        <f t="shared" si="0"/>
        <v>0</v>
      </c>
      <c r="E31" s="105">
        <v>0</v>
      </c>
    </row>
    <row r="32" spans="1:5" s="15" customFormat="1" ht="20.25" customHeight="1">
      <c r="A32" s="104">
        <v>25</v>
      </c>
      <c r="B32" s="40" t="s">
        <v>80</v>
      </c>
      <c r="C32" s="105">
        <v>800</v>
      </c>
      <c r="D32" s="33">
        <f t="shared" si="0"/>
        <v>133.33333333333334</v>
      </c>
      <c r="E32" s="105">
        <v>0</v>
      </c>
    </row>
    <row r="33" spans="1:5" s="15" customFormat="1" ht="20.25" customHeight="1">
      <c r="A33" s="104">
        <v>26</v>
      </c>
      <c r="B33" s="79" t="s">
        <v>81</v>
      </c>
      <c r="C33" s="105">
        <v>2872.4</v>
      </c>
      <c r="D33" s="33">
        <f t="shared" si="0"/>
        <v>478.73333333333335</v>
      </c>
      <c r="E33" s="105">
        <v>0</v>
      </c>
    </row>
    <row r="34" spans="1:5" s="15" customFormat="1" ht="20.25" customHeight="1">
      <c r="A34" s="104">
        <v>27</v>
      </c>
      <c r="B34" s="40" t="s">
        <v>82</v>
      </c>
      <c r="C34" s="105">
        <v>1000</v>
      </c>
      <c r="D34" s="33">
        <f t="shared" si="0"/>
        <v>166.66666666666666</v>
      </c>
      <c r="E34" s="105">
        <v>0</v>
      </c>
    </row>
    <row r="35" spans="1:5" s="15" customFormat="1" ht="20.25" customHeight="1">
      <c r="A35" s="104">
        <v>28</v>
      </c>
      <c r="B35" s="40" t="s">
        <v>83</v>
      </c>
      <c r="C35" s="105">
        <v>7074</v>
      </c>
      <c r="D35" s="33">
        <f t="shared" si="0"/>
        <v>1179</v>
      </c>
      <c r="E35" s="105">
        <v>1</v>
      </c>
    </row>
    <row r="36" spans="1:5" s="15" customFormat="1" ht="20.25" customHeight="1">
      <c r="A36" s="104">
        <v>29</v>
      </c>
      <c r="B36" s="40" t="s">
        <v>84</v>
      </c>
      <c r="C36" s="105">
        <v>600</v>
      </c>
      <c r="D36" s="33">
        <f t="shared" si="0"/>
        <v>100</v>
      </c>
      <c r="E36" s="105">
        <v>37</v>
      </c>
    </row>
    <row r="37" spans="1:5" s="15" customFormat="1" ht="20.25" customHeight="1">
      <c r="A37" s="104">
        <v>30</v>
      </c>
      <c r="B37" s="40" t="s">
        <v>85</v>
      </c>
      <c r="C37" s="105">
        <v>1100</v>
      </c>
      <c r="D37" s="33">
        <f t="shared" si="0"/>
        <v>183.33333333333334</v>
      </c>
      <c r="E37" s="105">
        <v>0</v>
      </c>
    </row>
    <row r="38" spans="1:5" s="15" customFormat="1" ht="20.25" customHeight="1">
      <c r="A38" s="104">
        <v>31</v>
      </c>
      <c r="B38" s="40" t="s">
        <v>86</v>
      </c>
      <c r="C38" s="105">
        <v>24850</v>
      </c>
      <c r="D38" s="33">
        <f t="shared" si="0"/>
        <v>4141.666666666667</v>
      </c>
      <c r="E38" s="105">
        <v>833.03009999999995</v>
      </c>
    </row>
    <row r="39" spans="1:5" s="15" customFormat="1" ht="20.25" customHeight="1">
      <c r="A39" s="104">
        <v>32</v>
      </c>
      <c r="B39" s="40" t="s">
        <v>87</v>
      </c>
      <c r="C39" s="105">
        <v>1620</v>
      </c>
      <c r="D39" s="33">
        <f t="shared" si="0"/>
        <v>270</v>
      </c>
      <c r="E39" s="105">
        <v>114</v>
      </c>
    </row>
    <row r="40" spans="1:5" s="15" customFormat="1" ht="20.25" customHeight="1">
      <c r="A40" s="104">
        <v>33</v>
      </c>
      <c r="B40" s="40" t="s">
        <v>88</v>
      </c>
      <c r="C40" s="105">
        <v>1800</v>
      </c>
      <c r="D40" s="33">
        <f t="shared" si="0"/>
        <v>300</v>
      </c>
      <c r="E40" s="105">
        <v>0</v>
      </c>
    </row>
    <row r="41" spans="1:5" s="15" customFormat="1" ht="20.25" customHeight="1">
      <c r="A41" s="104">
        <v>34</v>
      </c>
      <c r="B41" s="40" t="s">
        <v>89</v>
      </c>
      <c r="C41" s="105">
        <v>350</v>
      </c>
      <c r="D41" s="33">
        <f t="shared" si="0"/>
        <v>58.333333333333336</v>
      </c>
      <c r="E41" s="105">
        <v>0</v>
      </c>
    </row>
    <row r="42" spans="1:5" s="15" customFormat="1" ht="20.25" customHeight="1">
      <c r="A42" s="104">
        <v>35</v>
      </c>
      <c r="B42" s="41" t="s">
        <v>90</v>
      </c>
      <c r="C42" s="105">
        <v>0</v>
      </c>
      <c r="D42" s="33">
        <f t="shared" si="0"/>
        <v>0</v>
      </c>
      <c r="E42" s="105">
        <v>0</v>
      </c>
    </row>
    <row r="43" spans="1:5" s="15" customFormat="1" ht="20.25" customHeight="1">
      <c r="A43" s="104">
        <v>36</v>
      </c>
      <c r="B43" s="41" t="s">
        <v>91</v>
      </c>
      <c r="C43" s="105">
        <v>4990.8999999999996</v>
      </c>
      <c r="D43" s="33">
        <f t="shared" si="0"/>
        <v>831.81666666666661</v>
      </c>
      <c r="E43" s="105">
        <v>50.1</v>
      </c>
    </row>
    <row r="44" spans="1:5" s="15" customFormat="1" ht="20.25" customHeight="1">
      <c r="A44" s="104">
        <v>37</v>
      </c>
      <c r="B44" s="41" t="s">
        <v>92</v>
      </c>
      <c r="C44" s="105">
        <v>600</v>
      </c>
      <c r="D44" s="33">
        <f t="shared" si="0"/>
        <v>100</v>
      </c>
      <c r="E44" s="105">
        <v>0</v>
      </c>
    </row>
    <row r="45" spans="1:5" s="15" customFormat="1" ht="20.25" customHeight="1">
      <c r="A45" s="104">
        <v>38</v>
      </c>
      <c r="B45" s="41" t="s">
        <v>93</v>
      </c>
      <c r="C45" s="105">
        <v>400</v>
      </c>
      <c r="D45" s="33">
        <f t="shared" si="0"/>
        <v>66.666666666666671</v>
      </c>
      <c r="E45" s="105">
        <v>0</v>
      </c>
    </row>
    <row r="46" spans="1:5" s="15" customFormat="1" ht="20.25" customHeight="1">
      <c r="A46" s="104">
        <v>39</v>
      </c>
      <c r="B46" s="41" t="s">
        <v>94</v>
      </c>
      <c r="C46" s="105">
        <v>0</v>
      </c>
      <c r="D46" s="33">
        <f t="shared" si="0"/>
        <v>0</v>
      </c>
      <c r="E46" s="105">
        <v>0</v>
      </c>
    </row>
    <row r="47" spans="1:5" s="15" customFormat="1" ht="20.25" customHeight="1">
      <c r="A47" s="104">
        <v>40</v>
      </c>
      <c r="B47" s="41" t="s">
        <v>95</v>
      </c>
      <c r="C47" s="105">
        <v>0</v>
      </c>
      <c r="D47" s="33">
        <f t="shared" si="0"/>
        <v>0</v>
      </c>
      <c r="E47" s="105">
        <v>0</v>
      </c>
    </row>
    <row r="48" spans="1:5" s="15" customFormat="1" ht="20.25" customHeight="1">
      <c r="A48" s="104">
        <v>41</v>
      </c>
      <c r="B48" s="41" t="s">
        <v>96</v>
      </c>
      <c r="C48" s="105">
        <v>0</v>
      </c>
      <c r="D48" s="33">
        <f t="shared" si="0"/>
        <v>0</v>
      </c>
      <c r="E48" s="105">
        <v>0</v>
      </c>
    </row>
    <row r="49" spans="1:5" s="15" customFormat="1" ht="20.25" customHeight="1">
      <c r="A49" s="104">
        <v>42</v>
      </c>
      <c r="B49" s="41" t="s">
        <v>97</v>
      </c>
      <c r="C49" s="105">
        <v>0</v>
      </c>
      <c r="D49" s="33">
        <f t="shared" si="0"/>
        <v>0</v>
      </c>
      <c r="E49" s="105">
        <v>0</v>
      </c>
    </row>
    <row r="50" spans="1:5" s="15" customFormat="1" ht="20.25" customHeight="1">
      <c r="A50" s="104">
        <v>43</v>
      </c>
      <c r="B50" s="41" t="s">
        <v>98</v>
      </c>
      <c r="C50" s="105">
        <v>0</v>
      </c>
      <c r="D50" s="33">
        <f t="shared" si="0"/>
        <v>0</v>
      </c>
      <c r="E50" s="105">
        <v>0</v>
      </c>
    </row>
    <row r="51" spans="1:5" s="15" customFormat="1" ht="20.25" customHeight="1">
      <c r="A51" s="104">
        <v>44</v>
      </c>
      <c r="B51" s="41" t="s">
        <v>99</v>
      </c>
      <c r="C51" s="105">
        <v>350</v>
      </c>
      <c r="D51" s="33">
        <f t="shared" si="0"/>
        <v>58.333333333333336</v>
      </c>
      <c r="E51" s="105">
        <v>1.24</v>
      </c>
    </row>
    <row r="52" spans="1:5" s="15" customFormat="1" ht="20.25" customHeight="1">
      <c r="A52" s="104">
        <v>45</v>
      </c>
      <c r="B52" s="41" t="s">
        <v>100</v>
      </c>
      <c r="C52" s="105">
        <v>950</v>
      </c>
      <c r="D52" s="33">
        <f t="shared" si="0"/>
        <v>158.33333333333334</v>
      </c>
      <c r="E52" s="105">
        <v>0</v>
      </c>
    </row>
    <row r="53" spans="1:5" s="15" customFormat="1" ht="20.25" customHeight="1">
      <c r="A53" s="104">
        <v>46</v>
      </c>
      <c r="B53" s="41" t="s">
        <v>101</v>
      </c>
      <c r="C53" s="105">
        <v>0</v>
      </c>
      <c r="D53" s="33">
        <f t="shared" si="0"/>
        <v>0</v>
      </c>
      <c r="E53" s="105">
        <v>0</v>
      </c>
    </row>
    <row r="54" spans="1:5" s="15" customFormat="1" ht="20.25" customHeight="1">
      <c r="A54" s="104">
        <v>47</v>
      </c>
      <c r="B54" s="41" t="s">
        <v>102</v>
      </c>
      <c r="C54" s="105">
        <v>0</v>
      </c>
      <c r="D54" s="33">
        <f t="shared" si="0"/>
        <v>0</v>
      </c>
      <c r="E54" s="105">
        <v>0</v>
      </c>
    </row>
    <row r="55" spans="1:5" s="15" customFormat="1" ht="20.25" customHeight="1">
      <c r="A55" s="104">
        <v>48</v>
      </c>
      <c r="B55" s="41" t="s">
        <v>103</v>
      </c>
      <c r="C55" s="105">
        <v>0</v>
      </c>
      <c r="D55" s="33">
        <f t="shared" si="0"/>
        <v>0</v>
      </c>
      <c r="E55" s="105">
        <v>0</v>
      </c>
    </row>
    <row r="56" spans="1:5" s="15" customFormat="1" ht="20.25" customHeight="1">
      <c r="A56" s="104">
        <v>49</v>
      </c>
      <c r="B56" s="43" t="s">
        <v>104</v>
      </c>
      <c r="C56" s="105">
        <v>50</v>
      </c>
      <c r="D56" s="33">
        <f t="shared" si="0"/>
        <v>8.3333333333333339</v>
      </c>
      <c r="E56" s="105">
        <v>0</v>
      </c>
    </row>
    <row r="57" spans="1:5" s="15" customFormat="1" ht="20.25" customHeight="1">
      <c r="A57" s="104">
        <v>50</v>
      </c>
      <c r="B57" s="43" t="s">
        <v>105</v>
      </c>
      <c r="C57" s="105">
        <v>6500</v>
      </c>
      <c r="D57" s="33">
        <f t="shared" si="0"/>
        <v>1083.3333333333333</v>
      </c>
      <c r="E57" s="105">
        <v>2281.3789999999999</v>
      </c>
    </row>
    <row r="58" spans="1:5" s="15" customFormat="1" ht="20.25" customHeight="1">
      <c r="A58" s="104">
        <v>51</v>
      </c>
      <c r="B58" s="43" t="s">
        <v>106</v>
      </c>
      <c r="C58" s="105">
        <v>0</v>
      </c>
      <c r="D58" s="33">
        <f t="shared" si="0"/>
        <v>0</v>
      </c>
      <c r="E58" s="105">
        <v>0</v>
      </c>
    </row>
    <row r="59" spans="1:5" s="15" customFormat="1" ht="20.25" customHeight="1">
      <c r="A59" s="104">
        <v>52</v>
      </c>
      <c r="B59" s="43" t="s">
        <v>107</v>
      </c>
      <c r="C59" s="105">
        <v>350</v>
      </c>
      <c r="D59" s="33">
        <f t="shared" si="0"/>
        <v>58.333333333333336</v>
      </c>
      <c r="E59" s="105">
        <v>2</v>
      </c>
    </row>
    <row r="60" spans="1:5" s="15" customFormat="1" ht="20.25" customHeight="1">
      <c r="A60" s="104">
        <v>53</v>
      </c>
      <c r="B60" s="43" t="s">
        <v>108</v>
      </c>
      <c r="C60" s="105">
        <v>0</v>
      </c>
      <c r="D60" s="33">
        <f t="shared" si="0"/>
        <v>0</v>
      </c>
      <c r="E60" s="105">
        <v>0</v>
      </c>
    </row>
    <row r="61" spans="1:5" s="15" customFormat="1" ht="20.25" customHeight="1">
      <c r="A61" s="104">
        <v>54</v>
      </c>
      <c r="B61" s="43" t="s">
        <v>109</v>
      </c>
      <c r="C61" s="105">
        <v>200</v>
      </c>
      <c r="D61" s="33">
        <f t="shared" si="0"/>
        <v>33.333333333333336</v>
      </c>
      <c r="E61" s="105">
        <v>0</v>
      </c>
    </row>
    <row r="62" spans="1:5" s="15" customFormat="1" ht="20.25" customHeight="1">
      <c r="A62" s="104">
        <v>55</v>
      </c>
      <c r="B62" s="43" t="s">
        <v>110</v>
      </c>
      <c r="C62" s="105">
        <v>677</v>
      </c>
      <c r="D62" s="33">
        <f t="shared" si="0"/>
        <v>112.83333333333333</v>
      </c>
      <c r="E62" s="105">
        <v>13</v>
      </c>
    </row>
    <row r="63" spans="1:5" s="15" customFormat="1" ht="20.25" customHeight="1">
      <c r="A63" s="104">
        <v>56</v>
      </c>
      <c r="B63" s="43" t="s">
        <v>111</v>
      </c>
      <c r="C63" s="105">
        <v>200</v>
      </c>
      <c r="D63" s="33">
        <f t="shared" si="0"/>
        <v>33.333333333333336</v>
      </c>
      <c r="E63" s="105">
        <v>0</v>
      </c>
    </row>
    <row r="64" spans="1:5" s="15" customFormat="1" ht="20.25" customHeight="1">
      <c r="A64" s="104">
        <v>57</v>
      </c>
      <c r="B64" s="44" t="s">
        <v>112</v>
      </c>
      <c r="C64" s="105">
        <v>0</v>
      </c>
      <c r="D64" s="33">
        <f t="shared" si="0"/>
        <v>0</v>
      </c>
      <c r="E64" s="105">
        <v>0</v>
      </c>
    </row>
    <row r="65" spans="1:5" s="15" customFormat="1" ht="20.25" customHeight="1">
      <c r="A65" s="104">
        <v>58</v>
      </c>
      <c r="B65" s="80" t="s">
        <v>113</v>
      </c>
      <c r="C65" s="105">
        <v>0</v>
      </c>
      <c r="D65" s="33">
        <f t="shared" si="0"/>
        <v>0</v>
      </c>
      <c r="E65" s="105">
        <v>0</v>
      </c>
    </row>
    <row r="66" spans="1:5" s="15" customFormat="1" ht="20.25" customHeight="1">
      <c r="A66" s="104">
        <v>59</v>
      </c>
      <c r="B66" s="45" t="s">
        <v>114</v>
      </c>
      <c r="C66" s="105">
        <v>0</v>
      </c>
      <c r="D66" s="33">
        <f t="shared" si="0"/>
        <v>0</v>
      </c>
      <c r="E66" s="105">
        <v>0</v>
      </c>
    </row>
    <row r="67" spans="1:5" s="15" customFormat="1" ht="20.25" customHeight="1">
      <c r="A67" s="104">
        <v>60</v>
      </c>
      <c r="B67" s="45" t="s">
        <v>115</v>
      </c>
      <c r="C67" s="105">
        <v>2100</v>
      </c>
      <c r="D67" s="33">
        <f t="shared" si="0"/>
        <v>350</v>
      </c>
      <c r="E67" s="105">
        <v>0</v>
      </c>
    </row>
    <row r="68" spans="1:5" s="15" customFormat="1" ht="20.25" customHeight="1">
      <c r="A68" s="104">
        <v>61</v>
      </c>
      <c r="B68" s="45" t="s">
        <v>116</v>
      </c>
      <c r="C68" s="105">
        <v>0</v>
      </c>
      <c r="D68" s="33">
        <f t="shared" si="0"/>
        <v>0</v>
      </c>
      <c r="E68" s="105">
        <v>0</v>
      </c>
    </row>
    <row r="69" spans="1:5" s="15" customFormat="1" ht="20.25" customHeight="1">
      <c r="A69" s="104">
        <v>62</v>
      </c>
      <c r="B69" s="45" t="s">
        <v>117</v>
      </c>
      <c r="C69" s="105">
        <v>500</v>
      </c>
      <c r="D69" s="33">
        <f t="shared" si="0"/>
        <v>83.333333333333329</v>
      </c>
      <c r="E69" s="105">
        <v>0</v>
      </c>
    </row>
    <row r="70" spans="1:5" s="15" customFormat="1" ht="20.25" customHeight="1">
      <c r="A70" s="104">
        <v>63</v>
      </c>
      <c r="B70" s="46" t="s">
        <v>118</v>
      </c>
      <c r="C70" s="105">
        <v>0</v>
      </c>
      <c r="D70" s="33">
        <f t="shared" si="0"/>
        <v>0</v>
      </c>
      <c r="E70" s="105">
        <v>0</v>
      </c>
    </row>
    <row r="71" spans="1:5" s="15" customFormat="1" ht="20.25" customHeight="1">
      <c r="A71" s="104">
        <v>64</v>
      </c>
      <c r="B71" s="46" t="s">
        <v>119</v>
      </c>
      <c r="C71" s="105">
        <v>0</v>
      </c>
      <c r="D71" s="33">
        <f t="shared" si="0"/>
        <v>0</v>
      </c>
      <c r="E71" s="105">
        <v>0</v>
      </c>
    </row>
    <row r="72" spans="1:5" s="15" customFormat="1" ht="20.25" customHeight="1">
      <c r="A72" s="104">
        <v>65</v>
      </c>
      <c r="B72" s="45" t="s">
        <v>120</v>
      </c>
      <c r="C72" s="105">
        <v>0</v>
      </c>
      <c r="D72" s="33">
        <f t="shared" si="0"/>
        <v>0</v>
      </c>
      <c r="E72" s="105">
        <v>0</v>
      </c>
    </row>
    <row r="73" spans="1:5" s="15" customFormat="1" ht="20.25" customHeight="1">
      <c r="A73" s="104">
        <v>66</v>
      </c>
      <c r="B73" s="45" t="s">
        <v>121</v>
      </c>
      <c r="C73" s="105">
        <v>0</v>
      </c>
      <c r="D73" s="33">
        <f t="shared" ref="D73:D80" si="1">C73/12*2</f>
        <v>0</v>
      </c>
      <c r="E73" s="105">
        <v>0</v>
      </c>
    </row>
    <row r="74" spans="1:5" s="15" customFormat="1" ht="20.25" customHeight="1">
      <c r="A74" s="104">
        <v>67</v>
      </c>
      <c r="B74" s="45" t="s">
        <v>122</v>
      </c>
      <c r="C74" s="105">
        <v>0</v>
      </c>
      <c r="D74" s="33">
        <f t="shared" si="1"/>
        <v>0</v>
      </c>
      <c r="E74" s="105">
        <v>0</v>
      </c>
    </row>
    <row r="75" spans="1:5" s="15" customFormat="1" ht="20.25" customHeight="1">
      <c r="A75" s="104">
        <v>68</v>
      </c>
      <c r="B75" s="45" t="s">
        <v>123</v>
      </c>
      <c r="C75" s="105">
        <v>0</v>
      </c>
      <c r="D75" s="33">
        <f t="shared" si="1"/>
        <v>0</v>
      </c>
      <c r="E75" s="105">
        <v>0</v>
      </c>
    </row>
    <row r="76" spans="1:5" s="15" customFormat="1" ht="20.25" customHeight="1">
      <c r="A76" s="104">
        <v>69</v>
      </c>
      <c r="B76" s="45" t="s">
        <v>124</v>
      </c>
      <c r="C76" s="105">
        <v>150</v>
      </c>
      <c r="D76" s="33">
        <f t="shared" si="1"/>
        <v>25</v>
      </c>
      <c r="E76" s="105">
        <v>0</v>
      </c>
    </row>
    <row r="77" spans="1:5" s="15" customFormat="1" ht="20.25" customHeight="1">
      <c r="A77" s="104">
        <v>70</v>
      </c>
      <c r="B77" s="45" t="s">
        <v>125</v>
      </c>
      <c r="C77" s="105">
        <v>0</v>
      </c>
      <c r="D77" s="33">
        <f t="shared" si="1"/>
        <v>0</v>
      </c>
      <c r="E77" s="105">
        <v>0</v>
      </c>
    </row>
    <row r="78" spans="1:5" s="15" customFormat="1" ht="20.25" customHeight="1">
      <c r="A78" s="104">
        <v>71</v>
      </c>
      <c r="B78" s="45" t="s">
        <v>126</v>
      </c>
      <c r="C78" s="105">
        <v>250</v>
      </c>
      <c r="D78" s="33">
        <f t="shared" si="1"/>
        <v>41.666666666666664</v>
      </c>
      <c r="E78" s="105">
        <v>0</v>
      </c>
    </row>
    <row r="79" spans="1:5" s="15" customFormat="1" ht="20.25" customHeight="1">
      <c r="A79" s="104">
        <v>72</v>
      </c>
      <c r="B79" s="45" t="s">
        <v>127</v>
      </c>
      <c r="C79" s="105">
        <v>0</v>
      </c>
      <c r="D79" s="33">
        <f t="shared" si="1"/>
        <v>0</v>
      </c>
      <c r="E79" s="105">
        <v>0</v>
      </c>
    </row>
    <row r="80" spans="1:5" s="17" customFormat="1" ht="18.75" customHeight="1">
      <c r="A80" s="104"/>
      <c r="B80" s="90" t="s">
        <v>44</v>
      </c>
      <c r="C80" s="106">
        <f>SUM(C8:C79)</f>
        <v>123163.29999999999</v>
      </c>
      <c r="D80" s="33">
        <f t="shared" si="1"/>
        <v>20527.216666666664</v>
      </c>
      <c r="E80" s="107">
        <f>SUM(E8:E79)</f>
        <v>6022.2410999999993</v>
      </c>
    </row>
  </sheetData>
  <protectedRanges>
    <protectedRange sqref="C8:C41" name="Range5_1_20_1"/>
    <protectedRange sqref="C47" name="Range5_1_20_2"/>
    <protectedRange sqref="C48" name="Range5_1_20_3"/>
    <protectedRange sqref="C57" name="Range5_1_20_5"/>
    <protectedRange sqref="C68" name="Range5_1_20_6"/>
    <protectedRange sqref="E8:E79" name="Range5_14"/>
  </protectedRanges>
  <mergeCells count="7">
    <mergeCell ref="A2:A6"/>
    <mergeCell ref="B2:B6"/>
    <mergeCell ref="C5:C6"/>
    <mergeCell ref="D5:E5"/>
    <mergeCell ref="C3:E3"/>
    <mergeCell ref="C4:E4"/>
    <mergeCell ref="C2:E2"/>
  </mergeCells>
  <pageMargins left="0.7" right="0.7" top="0.42" bottom="0.22" header="0.12" footer="0.19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21"/>
  <sheetViews>
    <sheetView tabSelected="1" zoomScale="78" zoomScaleNormal="78" workbookViewId="0">
      <selection activeCell="A11" sqref="A11:XFD12"/>
    </sheetView>
  </sheetViews>
  <sheetFormatPr defaultRowHeight="17.25"/>
  <cols>
    <col min="1" max="1" width="4.375" style="1" customWidth="1"/>
    <col min="2" max="2" width="24.625" style="34" customWidth="1"/>
    <col min="3" max="3" width="12.75" style="1" customWidth="1"/>
    <col min="4" max="4" width="12" style="1" customWidth="1"/>
    <col min="5" max="5" width="17.875" style="1" customWidth="1"/>
    <col min="6" max="6" width="17.375" style="34" customWidth="1"/>
    <col min="7" max="7" width="17.5" style="1" customWidth="1"/>
    <col min="8" max="8" width="11.75" style="1" customWidth="1"/>
    <col min="9" max="9" width="13.375" style="1" customWidth="1"/>
    <col min="10" max="10" width="15.75" style="1" customWidth="1"/>
    <col min="11" max="11" width="19.5" style="1" customWidth="1"/>
    <col min="12" max="12" width="16" style="1" customWidth="1"/>
    <col min="13" max="13" width="12.875" style="1" customWidth="1"/>
    <col min="14" max="14" width="9.5" style="1" customWidth="1"/>
    <col min="15" max="15" width="15" style="1" customWidth="1"/>
    <col min="16" max="16" width="12.875" style="1" customWidth="1"/>
    <col min="17" max="18" width="13" style="1" customWidth="1"/>
    <col min="19" max="19" width="8.875" style="1" customWidth="1"/>
    <col min="20" max="20" width="14.5" style="1" customWidth="1"/>
    <col min="21" max="21" width="12.5" style="1" customWidth="1"/>
    <col min="22" max="23" width="11.75" style="1" customWidth="1"/>
    <col min="24" max="24" width="11.875" style="1" customWidth="1"/>
    <col min="25" max="26" width="14.5" style="1" customWidth="1"/>
    <col min="27" max="27" width="12.125" style="1" customWidth="1"/>
    <col min="28" max="28" width="10.25" style="1" customWidth="1"/>
    <col min="29" max="29" width="11.5" style="1" customWidth="1"/>
    <col min="30" max="30" width="14.875" style="1" customWidth="1"/>
    <col min="31" max="31" width="11.5" style="1" customWidth="1"/>
    <col min="32" max="32" width="13.75" style="1" customWidth="1"/>
    <col min="33" max="34" width="11.5" style="1" customWidth="1"/>
    <col min="35" max="35" width="15.5" style="1" customWidth="1"/>
    <col min="36" max="36" width="11.625" style="1" customWidth="1"/>
    <col min="37" max="37" width="14.75" style="1" customWidth="1"/>
    <col min="38" max="39" width="10.875" style="1" customWidth="1"/>
    <col min="40" max="41" width="11.625" style="1" customWidth="1"/>
    <col min="42" max="42" width="10.5" style="1" customWidth="1"/>
    <col min="43" max="43" width="11.375" style="1" customWidth="1"/>
    <col min="44" max="44" width="10.75" style="1" customWidth="1"/>
    <col min="45" max="47" width="10.375" style="1" customWidth="1"/>
    <col min="48" max="48" width="10.75" style="1" customWidth="1"/>
    <col min="49" max="49" width="9.625" style="1" customWidth="1"/>
    <col min="50" max="51" width="8.25" style="1" customWidth="1"/>
    <col min="52" max="52" width="7.25" style="1" customWidth="1"/>
    <col min="53" max="54" width="9" style="1" customWidth="1"/>
    <col min="55" max="55" width="7.875" style="1" customWidth="1"/>
    <col min="56" max="56" width="14.125" style="1" customWidth="1"/>
    <col min="57" max="57" width="13" style="1" customWidth="1"/>
    <col min="58" max="58" width="12.625" style="1" customWidth="1"/>
    <col min="59" max="59" width="10.875" style="1" customWidth="1"/>
    <col min="60" max="60" width="9.5" style="1" customWidth="1"/>
    <col min="61" max="61" width="9.875" style="1" customWidth="1"/>
    <col min="62" max="62" width="12.875" style="1" customWidth="1"/>
    <col min="63" max="63" width="9.875" style="1" customWidth="1"/>
    <col min="64" max="64" width="9.75" style="1" customWidth="1"/>
    <col min="65" max="65" width="10.75" style="1" customWidth="1"/>
    <col min="66" max="66" width="8" style="1" customWidth="1"/>
    <col min="67" max="67" width="10.875" style="1" customWidth="1"/>
    <col min="68" max="68" width="12.75" style="1" customWidth="1"/>
    <col min="69" max="69" width="8.125" style="1" customWidth="1"/>
    <col min="70" max="70" width="6.5" style="1" customWidth="1"/>
    <col min="71" max="71" width="16.25" style="1" customWidth="1"/>
    <col min="72" max="72" width="10.75" style="1" customWidth="1"/>
    <col min="73" max="73" width="15" style="1" customWidth="1"/>
    <col min="74" max="77" width="10.75" style="1" customWidth="1"/>
    <col min="78" max="78" width="10.5" style="1" customWidth="1"/>
    <col min="79" max="79" width="9.75" style="1" customWidth="1"/>
    <col min="80" max="80" width="9.25" style="1" customWidth="1"/>
    <col min="81" max="81" width="10.375" style="1" customWidth="1"/>
    <col min="82" max="82" width="11.875" style="1" customWidth="1"/>
    <col min="83" max="83" width="13" style="1" customWidth="1"/>
    <col min="84" max="84" width="8.875" style="1" customWidth="1"/>
    <col min="85" max="86" width="11.375" style="1" customWidth="1"/>
    <col min="87" max="87" width="10.75" style="1" customWidth="1"/>
    <col min="88" max="88" width="10.875" style="1" customWidth="1"/>
    <col min="89" max="89" width="11.125" style="1" customWidth="1"/>
    <col min="90" max="90" width="7.75" style="1" customWidth="1"/>
    <col min="91" max="92" width="9.875" style="1" customWidth="1"/>
    <col min="93" max="93" width="10.625" style="1" customWidth="1"/>
    <col min="94" max="94" width="10.25" style="1" customWidth="1"/>
    <col min="95" max="95" width="9.375" style="1" customWidth="1"/>
    <col min="96" max="96" width="11.375" style="1" customWidth="1"/>
    <col min="97" max="97" width="11.75" style="1" customWidth="1"/>
    <col min="98" max="98" width="13.25" style="1" customWidth="1"/>
    <col min="99" max="99" width="12.375" style="1" customWidth="1"/>
    <col min="100" max="101" width="11" style="1" customWidth="1"/>
    <col min="102" max="102" width="13.125" style="1" customWidth="1"/>
    <col min="103" max="103" width="9.875" style="1" customWidth="1"/>
    <col min="104" max="104" width="11.5" style="1" customWidth="1"/>
    <col min="105" max="105" width="10.875" style="1" customWidth="1"/>
    <col min="106" max="106" width="10.5" style="1" bestFit="1" customWidth="1"/>
    <col min="107" max="107" width="9.125" style="1" customWidth="1"/>
    <col min="108" max="108" width="12.875" style="1" customWidth="1"/>
    <col min="109" max="110" width="9.75" style="1" customWidth="1"/>
    <col min="111" max="111" width="11.375" style="1" customWidth="1"/>
    <col min="112" max="112" width="10.75" style="1" customWidth="1"/>
    <col min="113" max="113" width="14.625" style="1" customWidth="1"/>
    <col min="114" max="114" width="10.75" style="1" customWidth="1"/>
    <col min="115" max="115" width="9.5" style="1" customWidth="1"/>
    <col min="116" max="116" width="18.625" style="1" customWidth="1"/>
    <col min="117" max="117" width="14.875" style="1" customWidth="1"/>
    <col min="118" max="118" width="14.625" style="1" customWidth="1"/>
    <col min="119" max="119" width="10.5" style="1" customWidth="1"/>
    <col min="120" max="120" width="8.375" style="1" customWidth="1"/>
    <col min="121" max="121" width="10.5" style="1" customWidth="1"/>
    <col min="122" max="123" width="12" style="1" customWidth="1"/>
    <col min="124" max="124" width="12.875" style="1" customWidth="1"/>
    <col min="125" max="125" width="10.125" style="1" customWidth="1"/>
    <col min="126" max="126" width="9.875" style="1" customWidth="1"/>
    <col min="127" max="127" width="7.375" style="1" customWidth="1"/>
    <col min="128" max="128" width="9.625" style="1" customWidth="1"/>
    <col min="129" max="129" width="10.25" style="1" customWidth="1"/>
    <col min="130" max="130" width="10.875" style="1" customWidth="1"/>
    <col min="131" max="131" width="11.75" style="1" customWidth="1"/>
    <col min="132" max="132" width="11" style="1" customWidth="1"/>
    <col min="133" max="133" width="10.5" style="1" customWidth="1"/>
    <col min="134" max="135" width="11.875" style="1" customWidth="1"/>
    <col min="136" max="136" width="13.375" style="1" customWidth="1"/>
    <col min="137" max="137" width="11.25" style="1" customWidth="1"/>
    <col min="138" max="138" width="16.625" style="1" customWidth="1"/>
    <col min="139" max="139" width="14.125" style="1" customWidth="1"/>
    <col min="140" max="140" width="13.875" style="1" customWidth="1"/>
    <col min="141" max="141" width="12.25" style="1" hidden="1" customWidth="1"/>
    <col min="142" max="142" width="7.25" style="1" customWidth="1"/>
    <col min="143" max="143" width="10.125" style="1" customWidth="1"/>
    <col min="144" max="16384" width="9" style="1"/>
  </cols>
  <sheetData>
    <row r="1" spans="1:141" ht="27.75" customHeight="1">
      <c r="C1" s="249" t="s">
        <v>242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3"/>
      <c r="P1" s="3"/>
      <c r="Q1" s="3"/>
      <c r="R1" s="3"/>
      <c r="S1" s="3"/>
      <c r="T1" s="3"/>
      <c r="U1" s="3"/>
      <c r="V1" s="3"/>
      <c r="W1" s="3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</row>
    <row r="2" spans="1:141" ht="34.5" customHeight="1">
      <c r="C2" s="250" t="s">
        <v>247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Q2" s="5"/>
      <c r="R2" s="5"/>
      <c r="T2" s="251"/>
      <c r="U2" s="251"/>
      <c r="V2" s="251"/>
      <c r="W2" s="7"/>
      <c r="X2" s="7"/>
      <c r="AA2" s="126"/>
      <c r="AB2" s="7"/>
      <c r="AC2" s="7"/>
      <c r="AD2" s="7"/>
      <c r="AE2" s="7"/>
      <c r="AF2" s="7"/>
      <c r="AG2" s="7"/>
      <c r="AH2" s="7"/>
      <c r="AI2" s="7"/>
      <c r="AJ2" s="7"/>
      <c r="AK2" s="126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141" ht="18" customHeight="1">
      <c r="C3" s="8"/>
      <c r="D3" s="8"/>
      <c r="E3" s="8"/>
      <c r="F3" s="32"/>
      <c r="G3" s="8"/>
      <c r="H3" s="8"/>
      <c r="I3" s="8"/>
      <c r="J3" s="8"/>
      <c r="K3" s="8"/>
      <c r="L3" s="250" t="s">
        <v>12</v>
      </c>
      <c r="M3" s="250"/>
      <c r="N3" s="250"/>
      <c r="O3" s="250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141" s="9" customFormat="1" ht="18" customHeight="1">
      <c r="A4" s="252" t="s">
        <v>6</v>
      </c>
      <c r="B4" s="143" t="s">
        <v>10</v>
      </c>
      <c r="C4" s="255" t="s">
        <v>4</v>
      </c>
      <c r="D4" s="255" t="s">
        <v>5</v>
      </c>
      <c r="E4" s="258" t="s">
        <v>241</v>
      </c>
      <c r="F4" s="259"/>
      <c r="G4" s="259"/>
      <c r="H4" s="259"/>
      <c r="I4" s="260"/>
      <c r="J4" s="267" t="s">
        <v>240</v>
      </c>
      <c r="K4" s="268"/>
      <c r="L4" s="268"/>
      <c r="M4" s="268"/>
      <c r="N4" s="269"/>
      <c r="O4" s="276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8"/>
      <c r="DK4" s="211" t="s">
        <v>14</v>
      </c>
      <c r="DL4" s="212" t="s">
        <v>15</v>
      </c>
      <c r="DM4" s="213"/>
      <c r="DN4" s="214"/>
      <c r="DO4" s="221" t="s">
        <v>3</v>
      </c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11" t="s">
        <v>16</v>
      </c>
      <c r="EH4" s="223" t="s">
        <v>17</v>
      </c>
      <c r="EI4" s="224"/>
      <c r="EJ4" s="225"/>
    </row>
    <row r="5" spans="1:141" s="9" customFormat="1" ht="15" customHeight="1">
      <c r="A5" s="253"/>
      <c r="B5" s="144"/>
      <c r="C5" s="256"/>
      <c r="D5" s="256"/>
      <c r="E5" s="261"/>
      <c r="F5" s="262"/>
      <c r="G5" s="262"/>
      <c r="H5" s="262"/>
      <c r="I5" s="263"/>
      <c r="J5" s="270"/>
      <c r="K5" s="271"/>
      <c r="L5" s="271"/>
      <c r="M5" s="271"/>
      <c r="N5" s="272"/>
      <c r="O5" s="232" t="s">
        <v>7</v>
      </c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4"/>
      <c r="BA5" s="235" t="s">
        <v>2</v>
      </c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187" t="s">
        <v>8</v>
      </c>
      <c r="BQ5" s="188"/>
      <c r="BR5" s="188"/>
      <c r="BS5" s="236" t="s">
        <v>18</v>
      </c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8"/>
      <c r="CJ5" s="193" t="s">
        <v>0</v>
      </c>
      <c r="CK5" s="194"/>
      <c r="CL5" s="194"/>
      <c r="CM5" s="194"/>
      <c r="CN5" s="194"/>
      <c r="CO5" s="194"/>
      <c r="CP5" s="194"/>
      <c r="CQ5" s="194"/>
      <c r="CR5" s="280"/>
      <c r="CS5" s="236" t="s">
        <v>1</v>
      </c>
      <c r="CT5" s="237"/>
      <c r="CU5" s="237"/>
      <c r="CV5" s="237"/>
      <c r="CW5" s="237"/>
      <c r="CX5" s="237"/>
      <c r="CY5" s="237"/>
      <c r="CZ5" s="237"/>
      <c r="DA5" s="237"/>
      <c r="DB5" s="235" t="s">
        <v>19</v>
      </c>
      <c r="DC5" s="235"/>
      <c r="DD5" s="235"/>
      <c r="DE5" s="187" t="s">
        <v>20</v>
      </c>
      <c r="DF5" s="188"/>
      <c r="DG5" s="189"/>
      <c r="DH5" s="187" t="s">
        <v>21</v>
      </c>
      <c r="DI5" s="188"/>
      <c r="DJ5" s="189"/>
      <c r="DK5" s="211"/>
      <c r="DL5" s="215"/>
      <c r="DM5" s="216"/>
      <c r="DN5" s="217"/>
      <c r="DO5" s="239"/>
      <c r="DP5" s="239"/>
      <c r="DQ5" s="240"/>
      <c r="DR5" s="240"/>
      <c r="DS5" s="240"/>
      <c r="DT5" s="240"/>
      <c r="DU5" s="187" t="s">
        <v>22</v>
      </c>
      <c r="DV5" s="188"/>
      <c r="DW5" s="189"/>
      <c r="DX5" s="209"/>
      <c r="DY5" s="210"/>
      <c r="DZ5" s="210"/>
      <c r="EA5" s="210"/>
      <c r="EB5" s="210"/>
      <c r="EC5" s="210"/>
      <c r="ED5" s="210"/>
      <c r="EE5" s="210"/>
      <c r="EF5" s="210"/>
      <c r="EG5" s="211"/>
      <c r="EH5" s="226"/>
      <c r="EI5" s="227"/>
      <c r="EJ5" s="228"/>
    </row>
    <row r="6" spans="1:141" s="9" customFormat="1" ht="177.75" customHeight="1">
      <c r="A6" s="253"/>
      <c r="B6" s="144"/>
      <c r="C6" s="256"/>
      <c r="D6" s="256"/>
      <c r="E6" s="264"/>
      <c r="F6" s="265"/>
      <c r="G6" s="265"/>
      <c r="H6" s="265"/>
      <c r="I6" s="266"/>
      <c r="J6" s="273"/>
      <c r="K6" s="274"/>
      <c r="L6" s="274"/>
      <c r="M6" s="274"/>
      <c r="N6" s="275"/>
      <c r="O6" s="243" t="s">
        <v>239</v>
      </c>
      <c r="P6" s="244"/>
      <c r="Q6" s="244"/>
      <c r="R6" s="244"/>
      <c r="S6" s="245"/>
      <c r="T6" s="246" t="s">
        <v>236</v>
      </c>
      <c r="U6" s="247"/>
      <c r="V6" s="247"/>
      <c r="W6" s="247"/>
      <c r="X6" s="248"/>
      <c r="Y6" s="246" t="s">
        <v>235</v>
      </c>
      <c r="Z6" s="247"/>
      <c r="AA6" s="247"/>
      <c r="AB6" s="247"/>
      <c r="AC6" s="248"/>
      <c r="AD6" s="246" t="s">
        <v>234</v>
      </c>
      <c r="AE6" s="247"/>
      <c r="AF6" s="247"/>
      <c r="AG6" s="247"/>
      <c r="AH6" s="248"/>
      <c r="AI6" s="246" t="s">
        <v>243</v>
      </c>
      <c r="AJ6" s="247"/>
      <c r="AK6" s="247"/>
      <c r="AL6" s="247"/>
      <c r="AM6" s="248"/>
      <c r="AN6" s="246" t="s">
        <v>237</v>
      </c>
      <c r="AO6" s="247"/>
      <c r="AP6" s="247"/>
      <c r="AQ6" s="247"/>
      <c r="AR6" s="248"/>
      <c r="AS6" s="246" t="s">
        <v>238</v>
      </c>
      <c r="AT6" s="247"/>
      <c r="AU6" s="247"/>
      <c r="AV6" s="247"/>
      <c r="AW6" s="248"/>
      <c r="AX6" s="279" t="s">
        <v>29</v>
      </c>
      <c r="AY6" s="279"/>
      <c r="AZ6" s="279"/>
      <c r="BA6" s="195" t="s">
        <v>30</v>
      </c>
      <c r="BB6" s="196"/>
      <c r="BC6" s="196"/>
      <c r="BD6" s="195" t="s">
        <v>31</v>
      </c>
      <c r="BE6" s="196"/>
      <c r="BF6" s="197"/>
      <c r="BG6" s="198" t="s">
        <v>32</v>
      </c>
      <c r="BH6" s="199"/>
      <c r="BI6" s="200"/>
      <c r="BJ6" s="198" t="s">
        <v>33</v>
      </c>
      <c r="BK6" s="199"/>
      <c r="BL6" s="199"/>
      <c r="BM6" s="201" t="s">
        <v>34</v>
      </c>
      <c r="BN6" s="202"/>
      <c r="BO6" s="202"/>
      <c r="BP6" s="206"/>
      <c r="BQ6" s="207"/>
      <c r="BR6" s="207"/>
      <c r="BS6" s="203" t="s">
        <v>35</v>
      </c>
      <c r="BT6" s="204"/>
      <c r="BU6" s="204"/>
      <c r="BV6" s="204"/>
      <c r="BW6" s="205"/>
      <c r="BX6" s="192" t="s">
        <v>36</v>
      </c>
      <c r="BY6" s="192"/>
      <c r="BZ6" s="192"/>
      <c r="CA6" s="192" t="s">
        <v>37</v>
      </c>
      <c r="CB6" s="192"/>
      <c r="CC6" s="192"/>
      <c r="CD6" s="192" t="s">
        <v>38</v>
      </c>
      <c r="CE6" s="192"/>
      <c r="CF6" s="192"/>
      <c r="CG6" s="192" t="s">
        <v>39</v>
      </c>
      <c r="CH6" s="192"/>
      <c r="CI6" s="192"/>
      <c r="CJ6" s="192" t="s">
        <v>46</v>
      </c>
      <c r="CK6" s="192"/>
      <c r="CL6" s="192"/>
      <c r="CM6" s="193" t="s">
        <v>47</v>
      </c>
      <c r="CN6" s="194"/>
      <c r="CO6" s="194"/>
      <c r="CP6" s="192" t="s">
        <v>40</v>
      </c>
      <c r="CQ6" s="192"/>
      <c r="CR6" s="192"/>
      <c r="CS6" s="241" t="s">
        <v>41</v>
      </c>
      <c r="CT6" s="242"/>
      <c r="CU6" s="194"/>
      <c r="CV6" s="192" t="s">
        <v>42</v>
      </c>
      <c r="CW6" s="192"/>
      <c r="CX6" s="192"/>
      <c r="CY6" s="193" t="s">
        <v>48</v>
      </c>
      <c r="CZ6" s="194"/>
      <c r="DA6" s="194"/>
      <c r="DB6" s="235"/>
      <c r="DC6" s="235"/>
      <c r="DD6" s="235"/>
      <c r="DE6" s="206"/>
      <c r="DF6" s="207"/>
      <c r="DG6" s="208"/>
      <c r="DH6" s="206"/>
      <c r="DI6" s="207"/>
      <c r="DJ6" s="208"/>
      <c r="DK6" s="211"/>
      <c r="DL6" s="218"/>
      <c r="DM6" s="219"/>
      <c r="DN6" s="220"/>
      <c r="DO6" s="187" t="s">
        <v>49</v>
      </c>
      <c r="DP6" s="188"/>
      <c r="DQ6" s="189"/>
      <c r="DR6" s="187" t="s">
        <v>50</v>
      </c>
      <c r="DS6" s="188"/>
      <c r="DT6" s="189"/>
      <c r="DU6" s="206"/>
      <c r="DV6" s="207"/>
      <c r="DW6" s="208"/>
      <c r="DX6" s="187" t="s">
        <v>51</v>
      </c>
      <c r="DY6" s="188"/>
      <c r="DZ6" s="189"/>
      <c r="EA6" s="187" t="s">
        <v>52</v>
      </c>
      <c r="EB6" s="188"/>
      <c r="EC6" s="189"/>
      <c r="ED6" s="190" t="s">
        <v>53</v>
      </c>
      <c r="EE6" s="191"/>
      <c r="EF6" s="191"/>
      <c r="EG6" s="211"/>
      <c r="EH6" s="229"/>
      <c r="EI6" s="230"/>
      <c r="EJ6" s="231"/>
    </row>
    <row r="7" spans="1:141" s="10" customFormat="1" ht="36" customHeight="1">
      <c r="A7" s="253"/>
      <c r="B7" s="144"/>
      <c r="C7" s="256"/>
      <c r="D7" s="256"/>
      <c r="E7" s="180" t="s">
        <v>43</v>
      </c>
      <c r="F7" s="176" t="s">
        <v>55</v>
      </c>
      <c r="G7" s="186"/>
      <c r="H7" s="186"/>
      <c r="I7" s="177"/>
      <c r="J7" s="180" t="s">
        <v>43</v>
      </c>
      <c r="K7" s="176" t="s">
        <v>55</v>
      </c>
      <c r="L7" s="186"/>
      <c r="M7" s="186"/>
      <c r="N7" s="177"/>
      <c r="O7" s="180" t="s">
        <v>43</v>
      </c>
      <c r="P7" s="176" t="s">
        <v>55</v>
      </c>
      <c r="Q7" s="186"/>
      <c r="R7" s="186"/>
      <c r="S7" s="177"/>
      <c r="T7" s="180" t="s">
        <v>43</v>
      </c>
      <c r="U7" s="176" t="s">
        <v>55</v>
      </c>
      <c r="V7" s="186"/>
      <c r="W7" s="186"/>
      <c r="X7" s="177"/>
      <c r="Y7" s="180" t="s">
        <v>43</v>
      </c>
      <c r="Z7" s="176" t="s">
        <v>55</v>
      </c>
      <c r="AA7" s="186"/>
      <c r="AB7" s="186"/>
      <c r="AC7" s="177"/>
      <c r="AD7" s="180" t="s">
        <v>43</v>
      </c>
      <c r="AE7" s="176" t="s">
        <v>55</v>
      </c>
      <c r="AF7" s="186"/>
      <c r="AG7" s="186"/>
      <c r="AH7" s="177"/>
      <c r="AI7" s="180" t="s">
        <v>43</v>
      </c>
      <c r="AJ7" s="176" t="s">
        <v>55</v>
      </c>
      <c r="AK7" s="186"/>
      <c r="AL7" s="186"/>
      <c r="AM7" s="177"/>
      <c r="AN7" s="180" t="s">
        <v>43</v>
      </c>
      <c r="AO7" s="176" t="s">
        <v>55</v>
      </c>
      <c r="AP7" s="186"/>
      <c r="AQ7" s="186"/>
      <c r="AR7" s="177"/>
      <c r="AS7" s="180" t="s">
        <v>43</v>
      </c>
      <c r="AT7" s="176" t="s">
        <v>55</v>
      </c>
      <c r="AU7" s="186"/>
      <c r="AV7" s="186"/>
      <c r="AW7" s="177"/>
      <c r="AX7" s="180" t="s">
        <v>43</v>
      </c>
      <c r="AY7" s="182" t="s">
        <v>55</v>
      </c>
      <c r="AZ7" s="183"/>
      <c r="BA7" s="180" t="s">
        <v>43</v>
      </c>
      <c r="BB7" s="182" t="s">
        <v>55</v>
      </c>
      <c r="BC7" s="183"/>
      <c r="BD7" s="180" t="s">
        <v>43</v>
      </c>
      <c r="BE7" s="182" t="s">
        <v>55</v>
      </c>
      <c r="BF7" s="183"/>
      <c r="BG7" s="180" t="s">
        <v>43</v>
      </c>
      <c r="BH7" s="182" t="s">
        <v>55</v>
      </c>
      <c r="BI7" s="183"/>
      <c r="BJ7" s="180" t="s">
        <v>43</v>
      </c>
      <c r="BK7" s="182" t="s">
        <v>55</v>
      </c>
      <c r="BL7" s="183"/>
      <c r="BM7" s="180" t="s">
        <v>43</v>
      </c>
      <c r="BN7" s="182" t="s">
        <v>55</v>
      </c>
      <c r="BO7" s="183"/>
      <c r="BP7" s="180" t="s">
        <v>43</v>
      </c>
      <c r="BQ7" s="182" t="s">
        <v>55</v>
      </c>
      <c r="BR7" s="183"/>
      <c r="BS7" s="180" t="s">
        <v>43</v>
      </c>
      <c r="BT7" s="182" t="s">
        <v>55</v>
      </c>
      <c r="BU7" s="185"/>
      <c r="BV7" s="185"/>
      <c r="BW7" s="183"/>
      <c r="BX7" s="180" t="s">
        <v>43</v>
      </c>
      <c r="BY7" s="182" t="s">
        <v>55</v>
      </c>
      <c r="BZ7" s="183"/>
      <c r="CA7" s="180" t="s">
        <v>43</v>
      </c>
      <c r="CB7" s="182" t="s">
        <v>55</v>
      </c>
      <c r="CC7" s="183"/>
      <c r="CD7" s="180" t="s">
        <v>43</v>
      </c>
      <c r="CE7" s="182" t="s">
        <v>55</v>
      </c>
      <c r="CF7" s="183"/>
      <c r="CG7" s="180" t="s">
        <v>43</v>
      </c>
      <c r="CH7" s="182" t="s">
        <v>55</v>
      </c>
      <c r="CI7" s="183"/>
      <c r="CJ7" s="180" t="s">
        <v>43</v>
      </c>
      <c r="CK7" s="182" t="s">
        <v>55</v>
      </c>
      <c r="CL7" s="183"/>
      <c r="CM7" s="180" t="s">
        <v>43</v>
      </c>
      <c r="CN7" s="182" t="s">
        <v>55</v>
      </c>
      <c r="CO7" s="183"/>
      <c r="CP7" s="180" t="s">
        <v>43</v>
      </c>
      <c r="CQ7" s="182" t="s">
        <v>55</v>
      </c>
      <c r="CR7" s="183"/>
      <c r="CS7" s="180" t="s">
        <v>43</v>
      </c>
      <c r="CT7" s="182" t="s">
        <v>55</v>
      </c>
      <c r="CU7" s="183"/>
      <c r="CV7" s="180" t="s">
        <v>43</v>
      </c>
      <c r="CW7" s="182" t="s">
        <v>55</v>
      </c>
      <c r="CX7" s="183"/>
      <c r="CY7" s="180" t="s">
        <v>43</v>
      </c>
      <c r="CZ7" s="182" t="s">
        <v>55</v>
      </c>
      <c r="DA7" s="183"/>
      <c r="DB7" s="180" t="s">
        <v>43</v>
      </c>
      <c r="DC7" s="182" t="s">
        <v>55</v>
      </c>
      <c r="DD7" s="183"/>
      <c r="DE7" s="180" t="s">
        <v>43</v>
      </c>
      <c r="DF7" s="182" t="s">
        <v>55</v>
      </c>
      <c r="DG7" s="183"/>
      <c r="DH7" s="180" t="s">
        <v>43</v>
      </c>
      <c r="DI7" s="182" t="s">
        <v>55</v>
      </c>
      <c r="DJ7" s="183"/>
      <c r="DK7" s="184" t="s">
        <v>9</v>
      </c>
      <c r="DL7" s="180" t="s">
        <v>43</v>
      </c>
      <c r="DM7" s="182" t="s">
        <v>55</v>
      </c>
      <c r="DN7" s="183"/>
      <c r="DO7" s="180" t="s">
        <v>43</v>
      </c>
      <c r="DP7" s="182" t="s">
        <v>55</v>
      </c>
      <c r="DQ7" s="183"/>
      <c r="DR7" s="180" t="s">
        <v>43</v>
      </c>
      <c r="DS7" s="182" t="s">
        <v>55</v>
      </c>
      <c r="DT7" s="183"/>
      <c r="DU7" s="180" t="s">
        <v>43</v>
      </c>
      <c r="DV7" s="182" t="s">
        <v>55</v>
      </c>
      <c r="DW7" s="183"/>
      <c r="DX7" s="180" t="s">
        <v>43</v>
      </c>
      <c r="DY7" s="182" t="s">
        <v>55</v>
      </c>
      <c r="DZ7" s="183"/>
      <c r="EA7" s="180" t="s">
        <v>43</v>
      </c>
      <c r="EB7" s="182" t="s">
        <v>55</v>
      </c>
      <c r="EC7" s="183"/>
      <c r="ED7" s="180" t="s">
        <v>43</v>
      </c>
      <c r="EE7" s="182" t="s">
        <v>55</v>
      </c>
      <c r="EF7" s="183"/>
      <c r="EG7" s="211" t="s">
        <v>9</v>
      </c>
      <c r="EH7" s="180" t="s">
        <v>43</v>
      </c>
      <c r="EI7" s="182" t="s">
        <v>55</v>
      </c>
      <c r="EJ7" s="183"/>
    </row>
    <row r="8" spans="1:141" s="27" customFormat="1" ht="101.25" customHeight="1">
      <c r="A8" s="254"/>
      <c r="B8" s="145"/>
      <c r="C8" s="257"/>
      <c r="D8" s="257"/>
      <c r="E8" s="181"/>
      <c r="F8" s="35" t="s">
        <v>246</v>
      </c>
      <c r="G8" s="26" t="str">
        <f>L8</f>
        <v>փաստացի           (10ամիս)</v>
      </c>
      <c r="H8" s="36" t="s">
        <v>244</v>
      </c>
      <c r="I8" s="26" t="s">
        <v>54</v>
      </c>
      <c r="J8" s="181"/>
      <c r="K8" s="35" t="str">
        <f>F8</f>
        <v>ծրագիր (տարի)</v>
      </c>
      <c r="L8" s="26" t="s">
        <v>245</v>
      </c>
      <c r="M8" s="36" t="str">
        <f>H8</f>
        <v>կատ. %-ը 1-ին կիսամյակի  նկատմամբ</v>
      </c>
      <c r="N8" s="26" t="s">
        <v>54</v>
      </c>
      <c r="O8" s="181"/>
      <c r="P8" s="35" t="str">
        <f>K8</f>
        <v>ծրագիր (տարի)</v>
      </c>
      <c r="Q8" s="26" t="str">
        <f>L8</f>
        <v>փաստացի           (10ամիս)</v>
      </c>
      <c r="R8" s="36" t="str">
        <f>M8</f>
        <v>կատ. %-ը 1-ին կիսամյակի  նկատմամբ</v>
      </c>
      <c r="S8" s="26" t="s">
        <v>54</v>
      </c>
      <c r="T8" s="181"/>
      <c r="U8" s="35" t="str">
        <f>P8</f>
        <v>ծրագիր (տարի)</v>
      </c>
      <c r="V8" s="26" t="str">
        <f>Q8</f>
        <v>փաստացի           (10ամիս)</v>
      </c>
      <c r="W8" s="36" t="str">
        <f>R8</f>
        <v>կատ. %-ը 1-ին կիսամյակի  նկատմամբ</v>
      </c>
      <c r="X8" s="26" t="s">
        <v>54</v>
      </c>
      <c r="Y8" s="181"/>
      <c r="Z8" s="35" t="str">
        <f>U8</f>
        <v>ծրագիր (տարի)</v>
      </c>
      <c r="AA8" s="26" t="str">
        <f>V8</f>
        <v>փաստացի           (10ամիս)</v>
      </c>
      <c r="AB8" s="36" t="str">
        <f>W8</f>
        <v>կատ. %-ը 1-ին կիսամյակի  նկատմամբ</v>
      </c>
      <c r="AC8" s="26" t="s">
        <v>54</v>
      </c>
      <c r="AD8" s="181"/>
      <c r="AE8" s="35" t="str">
        <f>Z8</f>
        <v>ծրագիր (տարի)</v>
      </c>
      <c r="AF8" s="26" t="str">
        <f>AA8</f>
        <v>փաստացի           (10ամիս)</v>
      </c>
      <c r="AG8" s="36" t="str">
        <f>AB8</f>
        <v>կատ. %-ը 1-ին կիսամյակի  նկատմամբ</v>
      </c>
      <c r="AH8" s="26" t="s">
        <v>54</v>
      </c>
      <c r="AI8" s="181"/>
      <c r="AJ8" s="35" t="str">
        <f>Z8</f>
        <v>ծրագիր (տարի)</v>
      </c>
      <c r="AK8" s="26" t="str">
        <f>AA8</f>
        <v>փաստացի           (10ամիս)</v>
      </c>
      <c r="AL8" s="36" t="str">
        <f>AB8</f>
        <v>կատ. %-ը 1-ին կիսամյակի  նկատմամբ</v>
      </c>
      <c r="AM8" s="26" t="s">
        <v>54</v>
      </c>
      <c r="AN8" s="181"/>
      <c r="AO8" s="35" t="str">
        <f>AJ8</f>
        <v>ծրագիր (տարի)</v>
      </c>
      <c r="AP8" s="26" t="str">
        <f>AK8</f>
        <v>փաստացի           (10ամիս)</v>
      </c>
      <c r="AQ8" s="26" t="str">
        <f>AL8</f>
        <v>կատ. %-ը 1-ին կիսամյակի  նկատմամբ</v>
      </c>
      <c r="AR8" s="26" t="s">
        <v>54</v>
      </c>
      <c r="AS8" s="181"/>
      <c r="AT8" s="35" t="str">
        <f>AO8</f>
        <v>ծրագիր (տարի)</v>
      </c>
      <c r="AU8" s="26" t="str">
        <f>AP8</f>
        <v>փաստացի           (10ամիս)</v>
      </c>
      <c r="AV8" s="36" t="str">
        <f>AQ8</f>
        <v>կատ. %-ը 1-ին կիսամյակի  նկատմամբ</v>
      </c>
      <c r="AW8" s="26" t="s">
        <v>54</v>
      </c>
      <c r="AX8" s="181"/>
      <c r="AY8" s="35" t="str">
        <f>AT8</f>
        <v>ծրագիր (տարի)</v>
      </c>
      <c r="AZ8" s="26" t="str">
        <f>AU8</f>
        <v>փաստացի           (10ամիս)</v>
      </c>
      <c r="BA8" s="181"/>
      <c r="BB8" s="35" t="str">
        <f>AY8</f>
        <v>ծրագիր (տարի)</v>
      </c>
      <c r="BC8" s="26" t="str">
        <f>AZ8</f>
        <v>փաստացի           (10ամիս)</v>
      </c>
      <c r="BD8" s="181"/>
      <c r="BE8" s="35" t="str">
        <f>BB8</f>
        <v>ծրագիր (տարի)</v>
      </c>
      <c r="BF8" s="26" t="str">
        <f>BC8</f>
        <v>փաստացի           (10ամիս)</v>
      </c>
      <c r="BG8" s="181"/>
      <c r="BH8" s="35" t="str">
        <f>BE8</f>
        <v>ծրագիր (տարի)</v>
      </c>
      <c r="BI8" s="26" t="str">
        <f>BC8</f>
        <v>փաստացի           (10ամիս)</v>
      </c>
      <c r="BJ8" s="181"/>
      <c r="BK8" s="35" t="str">
        <f>BH8</f>
        <v>ծրագիր (տարի)</v>
      </c>
      <c r="BL8" s="26" t="str">
        <f>BI8</f>
        <v>փաստացի           (10ամիս)</v>
      </c>
      <c r="BM8" s="181"/>
      <c r="BN8" s="35" t="str">
        <f>BK8</f>
        <v>ծրագիր (տարի)</v>
      </c>
      <c r="BO8" s="26" t="str">
        <f>BL8</f>
        <v>փաստացի           (10ամիս)</v>
      </c>
      <c r="BP8" s="181"/>
      <c r="BQ8" s="35" t="str">
        <f>BN8</f>
        <v>ծրագիր (տարի)</v>
      </c>
      <c r="BR8" s="26" t="str">
        <f>BL8</f>
        <v>փաստացի           (10ամիս)</v>
      </c>
      <c r="BS8" s="181"/>
      <c r="BT8" s="35" t="str">
        <f>BQ8</f>
        <v>ծրագիր (տարի)</v>
      </c>
      <c r="BU8" s="26" t="str">
        <f>BR8</f>
        <v>փաստացի           (10ամիս)</v>
      </c>
      <c r="BV8" s="36" t="str">
        <f>AQ8</f>
        <v>կատ. %-ը 1-ին կիսամյակի  նկատմամբ</v>
      </c>
      <c r="BW8" s="26" t="s">
        <v>54</v>
      </c>
      <c r="BX8" s="181"/>
      <c r="BY8" s="35" t="str">
        <f>BT8</f>
        <v>ծրագիր (տարի)</v>
      </c>
      <c r="BZ8" s="26" t="str">
        <f>BU8</f>
        <v>փաստացի           (10ամիս)</v>
      </c>
      <c r="CA8" s="181"/>
      <c r="CB8" s="35" t="str">
        <f>BY8</f>
        <v>ծրագիր (տարի)</v>
      </c>
      <c r="CC8" s="26" t="str">
        <f>BZ8</f>
        <v>փաստացի           (10ամիս)</v>
      </c>
      <c r="CD8" s="181"/>
      <c r="CE8" s="35" t="str">
        <f>CB8</f>
        <v>ծրագիր (տարի)</v>
      </c>
      <c r="CF8" s="26" t="str">
        <f>CC8</f>
        <v>փաստացի           (10ամիս)</v>
      </c>
      <c r="CG8" s="181"/>
      <c r="CH8" s="35" t="str">
        <f>CE8</f>
        <v>ծրագիր (տարի)</v>
      </c>
      <c r="CI8" s="26" t="str">
        <f>CF8</f>
        <v>փաստացի           (10ամիս)</v>
      </c>
      <c r="CJ8" s="181"/>
      <c r="CK8" s="35" t="str">
        <f>CH8</f>
        <v>ծրագիր (տարի)</v>
      </c>
      <c r="CL8" s="26" t="str">
        <f>CI8</f>
        <v>փաստացի           (10ամիս)</v>
      </c>
      <c r="CM8" s="181"/>
      <c r="CN8" s="35" t="str">
        <f>CK8</f>
        <v>ծրագիր (տարի)</v>
      </c>
      <c r="CO8" s="26" t="str">
        <f>CL8</f>
        <v>փաստացի           (10ամիս)</v>
      </c>
      <c r="CP8" s="181"/>
      <c r="CQ8" s="35" t="str">
        <f>CN8</f>
        <v>ծրագիր (տարի)</v>
      </c>
      <c r="CR8" s="26" t="str">
        <f>CO8</f>
        <v>փաստացի           (10ամիս)</v>
      </c>
      <c r="CS8" s="181"/>
      <c r="CT8" s="35" t="str">
        <f>CQ8</f>
        <v>ծրագիր (տարի)</v>
      </c>
      <c r="CU8" s="26" t="str">
        <f>CR8</f>
        <v>փաստացի           (10ամիս)</v>
      </c>
      <c r="CV8" s="181"/>
      <c r="CW8" s="35" t="str">
        <f>CT8</f>
        <v>ծրագիր (տարի)</v>
      </c>
      <c r="CX8" s="26" t="str">
        <f>CU8</f>
        <v>փաստացի           (10ամիս)</v>
      </c>
      <c r="CY8" s="181"/>
      <c r="CZ8" s="35" t="str">
        <f>CW8</f>
        <v>ծրագիր (տարի)</v>
      </c>
      <c r="DA8" s="26" t="str">
        <f>CX8</f>
        <v>փաստացի           (10ամիս)</v>
      </c>
      <c r="DB8" s="181"/>
      <c r="DC8" s="35" t="str">
        <f>CZ8</f>
        <v>ծրագիր (տարի)</v>
      </c>
      <c r="DD8" s="26" t="str">
        <f>DA8</f>
        <v>փաստացի           (10ամիս)</v>
      </c>
      <c r="DE8" s="181"/>
      <c r="DF8" s="35" t="str">
        <f>DC8</f>
        <v>ծրագիր (տարի)</v>
      </c>
      <c r="DG8" s="26" t="str">
        <f>DD8</f>
        <v>փաստացի           (10ամիս)</v>
      </c>
      <c r="DH8" s="181"/>
      <c r="DI8" s="35" t="str">
        <f>DF8</f>
        <v>ծրագիր (տարի)</v>
      </c>
      <c r="DJ8" s="26" t="str">
        <f>DG8</f>
        <v>փաստացի           (10ամիս)</v>
      </c>
      <c r="DK8" s="184"/>
      <c r="DL8" s="181"/>
      <c r="DM8" s="35" t="str">
        <f>DI8</f>
        <v>ծրագիր (տարի)</v>
      </c>
      <c r="DN8" s="26" t="str">
        <f>DJ8</f>
        <v>փաստացի           (10ամիս)</v>
      </c>
      <c r="DO8" s="181"/>
      <c r="DP8" s="35" t="str">
        <f>DM8</f>
        <v>ծրագիր (տարի)</v>
      </c>
      <c r="DQ8" s="26" t="str">
        <f>DN8</f>
        <v>փաստացի           (10ամիս)</v>
      </c>
      <c r="DR8" s="181"/>
      <c r="DS8" s="35" t="str">
        <f>DP8</f>
        <v>ծրագիր (տարի)</v>
      </c>
      <c r="DT8" s="26" t="str">
        <f>DQ8</f>
        <v>փաստացի           (10ամիս)</v>
      </c>
      <c r="DU8" s="181"/>
      <c r="DV8" s="35" t="str">
        <f>DS8</f>
        <v>ծրագիր (տարի)</v>
      </c>
      <c r="DW8" s="26" t="str">
        <f>DT8</f>
        <v>փաստացի           (10ամիս)</v>
      </c>
      <c r="DX8" s="181"/>
      <c r="DY8" s="35" t="str">
        <f>DV8</f>
        <v>ծրագիր (տարի)</v>
      </c>
      <c r="DZ8" s="26" t="str">
        <f>DW8</f>
        <v>փաստացի           (10ամիս)</v>
      </c>
      <c r="EA8" s="181"/>
      <c r="EB8" s="35" t="str">
        <f>DY8</f>
        <v>ծրագիր (տարի)</v>
      </c>
      <c r="EC8" s="26" t="str">
        <f>DZ8</f>
        <v>փաստացի           (10ամիս)</v>
      </c>
      <c r="ED8" s="181"/>
      <c r="EE8" s="35" t="str">
        <f>EB8</f>
        <v>ծրագիր (տարի)</v>
      </c>
      <c r="EF8" s="26" t="str">
        <f>EC8</f>
        <v>փաստացի           (10ամիս)</v>
      </c>
      <c r="EG8" s="211"/>
      <c r="EH8" s="181"/>
      <c r="EI8" s="35" t="str">
        <f>EE8</f>
        <v>ծրագիր (տարի)</v>
      </c>
      <c r="EJ8" s="26" t="str">
        <f>EF8</f>
        <v>փաստացի           (10ամիս)</v>
      </c>
    </row>
    <row r="9" spans="1:14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  <c r="EF9" s="29">
        <v>135</v>
      </c>
      <c r="EG9" s="30">
        <v>136</v>
      </c>
      <c r="EH9" s="29">
        <v>137</v>
      </c>
      <c r="EI9" s="30">
        <v>138</v>
      </c>
      <c r="EJ9" s="29">
        <v>139</v>
      </c>
    </row>
    <row r="10" spans="1:141" s="14" customFormat="1" ht="20.25" customHeight="1">
      <c r="A10" s="21">
        <v>1</v>
      </c>
      <c r="B10" s="139" t="s">
        <v>56</v>
      </c>
      <c r="C10" s="121">
        <v>335957.9</v>
      </c>
      <c r="D10" s="121">
        <v>250732.4</v>
      </c>
      <c r="E10" s="119">
        <f t="shared" ref="E10:E17" si="0">DL10+EH10-ED10</f>
        <v>6956508.967830372</v>
      </c>
      <c r="F10" s="120">
        <f>E10/12*12</f>
        <v>6956508.967830372</v>
      </c>
      <c r="G10" s="114">
        <f t="shared" ref="G10:G17" si="1">DN10+EJ10-EF10</f>
        <v>4825679.0999999996</v>
      </c>
      <c r="H10" s="114">
        <f t="shared" ref="H10:H18" si="2">G10/F10*100</f>
        <v>69.369264415755566</v>
      </c>
      <c r="I10" s="114">
        <f t="shared" ref="I10:I18" si="3">G10/E10*100</f>
        <v>69.369264415755566</v>
      </c>
      <c r="J10" s="114">
        <f t="shared" ref="J10:L17" si="4">T10+Y10+AD10+AI10+AN10+AS10+AX10+BP10+BX10+CA10+CD10+CG10+CJ10+CP10+CS10+CY10+DB10+DH10</f>
        <v>1616000</v>
      </c>
      <c r="K10" s="114">
        <f t="shared" si="4"/>
        <v>1616000</v>
      </c>
      <c r="L10" s="114">
        <f>V10+AA10+AF10+AK10+AP10+AU10+AZ10+BR10+BZ10+CC10+CF10+CI10+CL10+CR10+CU10+DA10+DD10+DJ10</f>
        <v>1295806.2999999998</v>
      </c>
      <c r="M10" s="114">
        <f t="shared" ref="M10:M18" si="5">L10/K10*100</f>
        <v>80.186033415841578</v>
      </c>
      <c r="N10" s="114">
        <f t="shared" ref="N10:N18" si="6">L10/J10*100</f>
        <v>80.186033415841578</v>
      </c>
      <c r="O10" s="114">
        <f t="shared" ref="O10:O17" si="7">T10+Y10+AD10</f>
        <v>525936</v>
      </c>
      <c r="P10" s="120">
        <f>O10/12*12</f>
        <v>525936</v>
      </c>
      <c r="Q10" s="120">
        <f t="shared" ref="Q10:Q17" si="8">V10+AA10+AF10</f>
        <v>340357</v>
      </c>
      <c r="R10" s="114">
        <f t="shared" ref="R10:R18" si="9">Q10/P10*100</f>
        <v>64.714528003407253</v>
      </c>
      <c r="S10" s="113">
        <f t="shared" ref="S10:S18" si="10">Q10/O10*100</f>
        <v>64.714528003407253</v>
      </c>
      <c r="T10" s="122">
        <v>45000</v>
      </c>
      <c r="U10" s="120">
        <f>T10/12*12</f>
        <v>45000</v>
      </c>
      <c r="V10" s="122">
        <v>33208.699999999997</v>
      </c>
      <c r="W10" s="114">
        <f t="shared" ref="W10:W16" si="11">V10/U10*100</f>
        <v>73.797111111111107</v>
      </c>
      <c r="X10" s="113">
        <f t="shared" ref="X10:X16" si="12">V10/T10*100</f>
        <v>73.797111111111107</v>
      </c>
      <c r="Y10" s="122">
        <v>50000</v>
      </c>
      <c r="Z10" s="120">
        <f>Y10/12*12</f>
        <v>50000</v>
      </c>
      <c r="AA10" s="122">
        <v>36692.6</v>
      </c>
      <c r="AB10" s="114">
        <f t="shared" ref="AB10:AB18" si="13">AA10/Z10*100</f>
        <v>73.385199999999998</v>
      </c>
      <c r="AC10" s="113">
        <f t="shared" ref="AC10:AC16" si="14">AA10/Y10*100</f>
        <v>73.385199999999998</v>
      </c>
      <c r="AD10" s="135">
        <v>430936</v>
      </c>
      <c r="AE10" s="136">
        <f>AD10/12*12</f>
        <v>430936</v>
      </c>
      <c r="AF10" s="137">
        <v>270455.7</v>
      </c>
      <c r="AG10" s="114">
        <f t="shared" ref="AG10:AG16" si="15">AF10/AE10*100</f>
        <v>62.760061818924399</v>
      </c>
      <c r="AH10" s="113">
        <f t="shared" ref="AH10:AH16" si="16">AF10/AD10*100</f>
        <v>62.760061818924399</v>
      </c>
      <c r="AI10" s="122">
        <v>562600</v>
      </c>
      <c r="AJ10" s="120">
        <f>AI10/12*12</f>
        <v>562600</v>
      </c>
      <c r="AK10" s="122">
        <v>401094.1</v>
      </c>
      <c r="AL10" s="114">
        <f t="shared" ref="AL10:AL16" si="17">AK10/AJ10*100</f>
        <v>71.292943476715237</v>
      </c>
      <c r="AM10" s="113">
        <f t="shared" ref="AM10:AM16" si="18">AK10/AI10*100</f>
        <v>71.292943476715237</v>
      </c>
      <c r="AN10" s="121">
        <v>89200</v>
      </c>
      <c r="AO10" s="120">
        <f>AN10/12*12</f>
        <v>89200</v>
      </c>
      <c r="AP10" s="121">
        <v>187704.6</v>
      </c>
      <c r="AQ10" s="114">
        <f t="shared" ref="AQ10:AQ16" si="19">AP10/AO10*100</f>
        <v>210.43116591928253</v>
      </c>
      <c r="AR10" s="113">
        <f t="shared" ref="AR10:AR16" si="20">AP10/AN10*100</f>
        <v>210.43116591928253</v>
      </c>
      <c r="AS10" s="121">
        <v>30000</v>
      </c>
      <c r="AT10" s="120">
        <f>AS10/12*12</f>
        <v>30000</v>
      </c>
      <c r="AU10" s="121">
        <v>23177.599999999999</v>
      </c>
      <c r="AV10" s="114">
        <f t="shared" ref="AV10:AV16" si="21">AU10/AT10*100</f>
        <v>77.25866666666667</v>
      </c>
      <c r="AW10" s="113">
        <f t="shared" ref="AW10:AW16" si="22">AU10/AS10*100</f>
        <v>77.25866666666667</v>
      </c>
      <c r="AX10" s="38">
        <v>0</v>
      </c>
      <c r="AY10" s="120">
        <f>AX10/12*12</f>
        <v>0</v>
      </c>
      <c r="AZ10" s="121">
        <v>0</v>
      </c>
      <c r="BA10" s="38">
        <v>0</v>
      </c>
      <c r="BB10" s="120">
        <f>BA10/12*12</f>
        <v>0</v>
      </c>
      <c r="BC10" s="121">
        <v>0</v>
      </c>
      <c r="BD10" s="121">
        <v>3409345.467830372</v>
      </c>
      <c r="BE10" s="120">
        <f>BD10/12*12</f>
        <v>3409345.467830372</v>
      </c>
      <c r="BF10" s="50">
        <v>2841121.3</v>
      </c>
      <c r="BG10" s="38">
        <v>0</v>
      </c>
      <c r="BH10" s="120">
        <f>BG10/12*12</f>
        <v>0</v>
      </c>
      <c r="BI10" s="115"/>
      <c r="BJ10" s="121">
        <v>27165.5</v>
      </c>
      <c r="BK10" s="120">
        <f>BJ10/12*12</f>
        <v>27165.5</v>
      </c>
      <c r="BL10" s="121">
        <v>20979.3</v>
      </c>
      <c r="BM10" s="38">
        <v>0</v>
      </c>
      <c r="BN10" s="120">
        <f>BM10/12*12</f>
        <v>0</v>
      </c>
      <c r="BO10" s="121">
        <v>0</v>
      </c>
      <c r="BP10" s="121">
        <v>0</v>
      </c>
      <c r="BQ10" s="120">
        <f>BP10/12*12</f>
        <v>0</v>
      </c>
      <c r="BR10" s="121">
        <v>0</v>
      </c>
      <c r="BS10" s="114">
        <f t="shared" ref="BS10:BS17" si="23">BX10+CA10+CD10+CG10</f>
        <v>72864</v>
      </c>
      <c r="BT10" s="120">
        <f>BS10/12*12</f>
        <v>72864</v>
      </c>
      <c r="BU10" s="114">
        <f t="shared" ref="BU10:BU16" si="24">BZ10+CC10+CF10+CI10</f>
        <v>48164.5</v>
      </c>
      <c r="BV10" s="114">
        <f t="shared" ref="BV10:BV16" si="25">BU10/BT10*100</f>
        <v>66.101915898111557</v>
      </c>
      <c r="BW10" s="113">
        <f t="shared" ref="BW10:BW16" si="26">BU10/BS10*100</f>
        <v>66.101915898111557</v>
      </c>
      <c r="BX10" s="121">
        <v>41000</v>
      </c>
      <c r="BY10" s="120">
        <f>BX10/12*12</f>
        <v>41000</v>
      </c>
      <c r="BZ10" s="121">
        <v>22191.200000000001</v>
      </c>
      <c r="CA10" s="121">
        <v>11500</v>
      </c>
      <c r="CB10" s="120">
        <f>CA10/12*12</f>
        <v>11500</v>
      </c>
      <c r="CC10" s="112">
        <v>8667.2000000000007</v>
      </c>
      <c r="CD10" s="110">
        <v>12000</v>
      </c>
      <c r="CE10" s="120">
        <f>CD10/12*12</f>
        <v>12000</v>
      </c>
      <c r="CF10" s="121">
        <v>6035.4</v>
      </c>
      <c r="CG10" s="121">
        <v>8364</v>
      </c>
      <c r="CH10" s="120">
        <f>CG10/12*12</f>
        <v>8364</v>
      </c>
      <c r="CI10" s="121">
        <v>11270.7</v>
      </c>
      <c r="CJ10" s="121">
        <v>0</v>
      </c>
      <c r="CK10" s="120">
        <f>CJ10/12*12</f>
        <v>0</v>
      </c>
      <c r="CL10" s="121">
        <v>0</v>
      </c>
      <c r="CM10" s="110">
        <v>3998</v>
      </c>
      <c r="CN10" s="120">
        <f>CM10/12*12</f>
        <v>3998</v>
      </c>
      <c r="CO10" s="121">
        <v>3198.4</v>
      </c>
      <c r="CP10" s="111">
        <v>0</v>
      </c>
      <c r="CQ10" s="120">
        <f>CP10/12*12</f>
        <v>0</v>
      </c>
      <c r="CR10" s="121"/>
      <c r="CS10" s="121">
        <v>320400</v>
      </c>
      <c r="CT10" s="120">
        <f>CS10/12*12</f>
        <v>320400</v>
      </c>
      <c r="CU10" s="121">
        <v>264607.5</v>
      </c>
      <c r="CV10" s="121">
        <v>90000</v>
      </c>
      <c r="CW10" s="120">
        <f>CV10/12*12</f>
        <v>90000</v>
      </c>
      <c r="CX10" s="121">
        <v>74322.2</v>
      </c>
      <c r="CY10" s="111">
        <v>10000</v>
      </c>
      <c r="CZ10" s="120">
        <f>CY10/12*12</f>
        <v>10000</v>
      </c>
      <c r="DA10" s="121">
        <v>19406.8</v>
      </c>
      <c r="DB10" s="121">
        <v>2000</v>
      </c>
      <c r="DC10" s="120">
        <f>DB10/12*12</f>
        <v>2000</v>
      </c>
      <c r="DD10" s="121">
        <v>1582</v>
      </c>
      <c r="DE10" s="42">
        <v>0</v>
      </c>
      <c r="DF10" s="120">
        <f>DE10/12*12</f>
        <v>0</v>
      </c>
      <c r="DG10" s="121">
        <v>0</v>
      </c>
      <c r="DH10" s="121">
        <v>3000</v>
      </c>
      <c r="DI10" s="120">
        <f>DH10/12*12</f>
        <v>3000</v>
      </c>
      <c r="DJ10" s="50">
        <v>9712.2000000000007</v>
      </c>
      <c r="DK10" s="121"/>
      <c r="DL10" s="114">
        <f t="shared" ref="DL10:DM11" si="27">T10+Y10+AD10+AI10+AN10+AS10+AX10+BA10+BD10+BG10+BJ10+BM10+BP10+BX10+CA10+CD10+CG10+CJ10+CM10+CP10+CS10+CY10+DB10+DE10+DH10</f>
        <v>5056508.967830372</v>
      </c>
      <c r="DM10" s="114">
        <f t="shared" si="27"/>
        <v>5056508.967830372</v>
      </c>
      <c r="DN10" s="114">
        <f>V10+AA10+AF10+AK10+AP10+AU10+AZ10+BC10+BF10+BI10+BL10+BO10+BR10+BZ10+CC10+CF10+CI10+CL10+CO10+CR10+CU10+DA10+DD10+DG10+DJ10</f>
        <v>4161105.3</v>
      </c>
      <c r="DO10" s="121">
        <v>0</v>
      </c>
      <c r="DP10" s="120">
        <f>DO10/12*12</f>
        <v>0</v>
      </c>
      <c r="DQ10" s="121">
        <v>0</v>
      </c>
      <c r="DR10" s="121">
        <v>1900000</v>
      </c>
      <c r="DS10" s="120">
        <f>DR10/12*12</f>
        <v>1900000</v>
      </c>
      <c r="DT10" s="121">
        <v>664573.80000000005</v>
      </c>
      <c r="DU10" s="121">
        <v>0</v>
      </c>
      <c r="DV10" s="120">
        <f>DU10/12*12</f>
        <v>0</v>
      </c>
      <c r="DW10" s="121">
        <v>0</v>
      </c>
      <c r="DX10" s="121">
        <v>0</v>
      </c>
      <c r="DY10" s="120">
        <f>DX10/12*12</f>
        <v>0</v>
      </c>
      <c r="DZ10" s="121">
        <v>0</v>
      </c>
      <c r="EA10" s="42">
        <v>0</v>
      </c>
      <c r="EB10" s="120">
        <f>EA10/12*12</f>
        <v>0</v>
      </c>
      <c r="EC10" s="121">
        <v>0</v>
      </c>
      <c r="ED10" s="121">
        <v>0</v>
      </c>
      <c r="EE10" s="120">
        <f>ED10/12*12</f>
        <v>0</v>
      </c>
      <c r="EF10" s="50"/>
      <c r="EG10" s="121">
        <v>0</v>
      </c>
      <c r="EH10" s="114">
        <f t="shared" ref="EH10:EH16" si="28">DO10+DR10+DU10+DX10+EA10+ED10</f>
        <v>1900000</v>
      </c>
      <c r="EI10" s="120">
        <f>EH10/12*12</f>
        <v>1900000</v>
      </c>
      <c r="EJ10" s="121">
        <f t="shared" ref="EJ10:EJ17" si="29">DQ10+DT10+DW10+DZ10+EC10+EF10+EG10</f>
        <v>664573.80000000005</v>
      </c>
    </row>
    <row r="11" spans="1:141" s="130" customFormat="1">
      <c r="A11" s="21">
        <v>2</v>
      </c>
      <c r="B11" s="139" t="s">
        <v>73</v>
      </c>
      <c r="C11" s="50">
        <v>522.5</v>
      </c>
      <c r="D11" s="50">
        <v>2511.1999999999998</v>
      </c>
      <c r="E11" s="119">
        <f t="shared" si="0"/>
        <v>62414.000000000007</v>
      </c>
      <c r="F11" s="120">
        <f t="shared" ref="F11:F18" si="30">E11/12*12</f>
        <v>62414</v>
      </c>
      <c r="G11" s="117">
        <f>DN11+EJ11-EF11</f>
        <v>54852.69999999999</v>
      </c>
      <c r="H11" s="117">
        <f t="shared" si="2"/>
        <v>87.885250104143282</v>
      </c>
      <c r="I11" s="117">
        <f t="shared" si="3"/>
        <v>87.885250104143282</v>
      </c>
      <c r="J11" s="117">
        <f t="shared" si="4"/>
        <v>12314</v>
      </c>
      <c r="K11" s="117">
        <f t="shared" si="4"/>
        <v>12314</v>
      </c>
      <c r="L11" s="117">
        <f t="shared" si="4"/>
        <v>13170.1</v>
      </c>
      <c r="M11" s="117">
        <f t="shared" si="5"/>
        <v>106.95224947214552</v>
      </c>
      <c r="N11" s="117">
        <f t="shared" si="6"/>
        <v>106.95224947214552</v>
      </c>
      <c r="O11" s="117">
        <f t="shared" si="7"/>
        <v>7979.8</v>
      </c>
      <c r="P11" s="120">
        <f t="shared" ref="P11:P18" si="31">O11/12*12</f>
        <v>7979.8</v>
      </c>
      <c r="Q11" s="117">
        <f t="shared" si="8"/>
        <v>8700.1</v>
      </c>
      <c r="R11" s="117">
        <f t="shared" si="9"/>
        <v>109.02654201859696</v>
      </c>
      <c r="S11" s="19">
        <f t="shared" si="10"/>
        <v>109.02654201859696</v>
      </c>
      <c r="T11" s="123">
        <v>0</v>
      </c>
      <c r="U11" s="120">
        <f t="shared" ref="U11:U18" si="32">T11/12*12</f>
        <v>0</v>
      </c>
      <c r="V11" s="123">
        <v>0</v>
      </c>
      <c r="W11" s="117" t="e">
        <f t="shared" si="11"/>
        <v>#DIV/0!</v>
      </c>
      <c r="X11" s="19" t="e">
        <f t="shared" si="12"/>
        <v>#DIV/0!</v>
      </c>
      <c r="Y11" s="123">
        <v>1895.8</v>
      </c>
      <c r="Z11" s="120">
        <f t="shared" ref="Z11:Z18" si="33">Y11/12*12</f>
        <v>1895.7999999999997</v>
      </c>
      <c r="AA11" s="123">
        <v>135.4</v>
      </c>
      <c r="AB11" s="117">
        <f t="shared" si="13"/>
        <v>7.1421035974258906</v>
      </c>
      <c r="AC11" s="19">
        <f t="shared" si="14"/>
        <v>7.1421035974258889</v>
      </c>
      <c r="AD11" s="123">
        <v>6084</v>
      </c>
      <c r="AE11" s="120">
        <f t="shared" ref="AE11:AE18" si="34">AD11/12*12</f>
        <v>6084</v>
      </c>
      <c r="AF11" s="123">
        <v>8564.7000000000007</v>
      </c>
      <c r="AG11" s="117">
        <f t="shared" si="15"/>
        <v>140.7741617357002</v>
      </c>
      <c r="AH11" s="19">
        <f t="shared" si="16"/>
        <v>140.7741617357002</v>
      </c>
      <c r="AI11" s="123">
        <v>3679.2</v>
      </c>
      <c r="AJ11" s="120">
        <f t="shared" ref="AJ11:AJ18" si="35">AI11/12*12</f>
        <v>3679.2</v>
      </c>
      <c r="AK11" s="123">
        <v>4160</v>
      </c>
      <c r="AL11" s="117">
        <f t="shared" si="17"/>
        <v>113.06805827353774</v>
      </c>
      <c r="AM11" s="19">
        <f t="shared" si="18"/>
        <v>113.06805827353774</v>
      </c>
      <c r="AN11" s="50">
        <v>25</v>
      </c>
      <c r="AO11" s="120">
        <f t="shared" ref="AO11:AO18" si="36">AN11/12*12</f>
        <v>25</v>
      </c>
      <c r="AP11" s="50">
        <v>10</v>
      </c>
      <c r="AQ11" s="117">
        <f t="shared" si="19"/>
        <v>40</v>
      </c>
      <c r="AR11" s="19">
        <f t="shared" si="20"/>
        <v>40</v>
      </c>
      <c r="AS11" s="50">
        <v>0</v>
      </c>
      <c r="AT11" s="120">
        <f t="shared" ref="AT11:AT18" si="37">AS11/12*12</f>
        <v>0</v>
      </c>
      <c r="AU11" s="50"/>
      <c r="AV11" s="117" t="e">
        <f t="shared" si="21"/>
        <v>#DIV/0!</v>
      </c>
      <c r="AW11" s="19" t="e">
        <f t="shared" si="22"/>
        <v>#DIV/0!</v>
      </c>
      <c r="AX11" s="128">
        <v>0</v>
      </c>
      <c r="AY11" s="120">
        <f t="shared" ref="AY11:AY18" si="38">AX11/12*12</f>
        <v>0</v>
      </c>
      <c r="AZ11" s="50">
        <v>0</v>
      </c>
      <c r="BA11" s="50">
        <v>0</v>
      </c>
      <c r="BB11" s="120">
        <f t="shared" ref="BB11:BB18" si="39">BA11/12*12</f>
        <v>0</v>
      </c>
      <c r="BC11" s="50">
        <v>0</v>
      </c>
      <c r="BD11" s="50">
        <v>50000</v>
      </c>
      <c r="BE11" s="120">
        <f t="shared" ref="BE11:BE18" si="40">BD11/12*12</f>
        <v>50000</v>
      </c>
      <c r="BF11" s="50">
        <v>41666.6</v>
      </c>
      <c r="BG11" s="128">
        <v>0</v>
      </c>
      <c r="BH11" s="120">
        <f t="shared" ref="BH11:BH18" si="41">BG11/12*12</f>
        <v>0</v>
      </c>
      <c r="BI11" s="23"/>
      <c r="BJ11" s="50">
        <v>0</v>
      </c>
      <c r="BK11" s="120">
        <f t="shared" ref="BK11:BK18" si="42">BJ11/12*12</f>
        <v>0</v>
      </c>
      <c r="BL11" s="50"/>
      <c r="BM11" s="128">
        <v>0</v>
      </c>
      <c r="BN11" s="120">
        <f t="shared" ref="BN11:BN18" si="43">BM11/12*12</f>
        <v>0</v>
      </c>
      <c r="BO11" s="50">
        <v>0</v>
      </c>
      <c r="BP11" s="50">
        <v>0</v>
      </c>
      <c r="BQ11" s="120">
        <f t="shared" ref="BQ11:BQ18" si="44">BP11/12*12</f>
        <v>0</v>
      </c>
      <c r="BR11" s="50">
        <v>0</v>
      </c>
      <c r="BS11" s="117">
        <f t="shared" si="23"/>
        <v>630</v>
      </c>
      <c r="BT11" s="120">
        <f t="shared" ref="BT11:BT18" si="45">BS11/12*12</f>
        <v>630</v>
      </c>
      <c r="BU11" s="114">
        <f t="shared" si="24"/>
        <v>300</v>
      </c>
      <c r="BV11" s="117">
        <f t="shared" si="25"/>
        <v>47.619047619047613</v>
      </c>
      <c r="BW11" s="19">
        <f t="shared" si="26"/>
        <v>47.619047619047613</v>
      </c>
      <c r="BX11" s="50">
        <v>630</v>
      </c>
      <c r="BY11" s="120">
        <f t="shared" ref="BY11:BY18" si="46">BX11/12*12</f>
        <v>630</v>
      </c>
      <c r="BZ11" s="50">
        <v>300</v>
      </c>
      <c r="CA11" s="50">
        <v>0</v>
      </c>
      <c r="CB11" s="120">
        <f t="shared" ref="CB11:CB18" si="47">CA11/12*12</f>
        <v>0</v>
      </c>
      <c r="CC11" s="50">
        <v>0</v>
      </c>
      <c r="CD11" s="129">
        <v>0</v>
      </c>
      <c r="CE11" s="120">
        <f t="shared" ref="CE11:CE18" si="48">CD11/12*12</f>
        <v>0</v>
      </c>
      <c r="CF11" s="50">
        <v>0</v>
      </c>
      <c r="CG11" s="50">
        <v>0</v>
      </c>
      <c r="CH11" s="120">
        <f t="shared" ref="CH11:CH18" si="49">CG11/12*12</f>
        <v>0</v>
      </c>
      <c r="CI11" s="50">
        <v>0</v>
      </c>
      <c r="CJ11" s="50">
        <v>0</v>
      </c>
      <c r="CK11" s="120">
        <f t="shared" ref="CK11:CK18" si="50">CJ11/12*12</f>
        <v>0</v>
      </c>
      <c r="CL11" s="50">
        <v>0</v>
      </c>
      <c r="CM11" s="129">
        <v>0</v>
      </c>
      <c r="CN11" s="120">
        <f t="shared" ref="CN11:CN18" si="51">CM11/12*12</f>
        <v>0</v>
      </c>
      <c r="CO11" s="50">
        <v>0</v>
      </c>
      <c r="CP11" s="129">
        <v>0</v>
      </c>
      <c r="CQ11" s="120">
        <f t="shared" ref="CQ11:CQ18" si="52">CP11/12*12</f>
        <v>0</v>
      </c>
      <c r="CR11" s="50">
        <v>0</v>
      </c>
      <c r="CS11" s="50">
        <v>0</v>
      </c>
      <c r="CT11" s="120">
        <f t="shared" ref="CT11:CT18" si="53">CS11/12*12</f>
        <v>0</v>
      </c>
      <c r="CU11" s="50">
        <v>0</v>
      </c>
      <c r="CV11" s="50">
        <v>0</v>
      </c>
      <c r="CW11" s="120">
        <f t="shared" ref="CW11:CW18" si="54">CV11/12*12</f>
        <v>0</v>
      </c>
      <c r="CX11" s="50">
        <v>0</v>
      </c>
      <c r="CY11" s="129">
        <v>0</v>
      </c>
      <c r="CZ11" s="120">
        <f t="shared" ref="CZ11:CZ18" si="55">CY11/12*12</f>
        <v>0</v>
      </c>
      <c r="DA11" s="50">
        <v>0</v>
      </c>
      <c r="DB11" s="50">
        <v>0</v>
      </c>
      <c r="DC11" s="120">
        <f t="shared" ref="DC11:DC18" si="56">DB11/12*12</f>
        <v>0</v>
      </c>
      <c r="DD11" s="50">
        <v>0</v>
      </c>
      <c r="DE11" s="128">
        <v>0</v>
      </c>
      <c r="DF11" s="120">
        <f t="shared" ref="DF11:DF18" si="57">DE11/12*12</f>
        <v>0</v>
      </c>
      <c r="DG11" s="50">
        <v>0</v>
      </c>
      <c r="DH11" s="50">
        <v>0</v>
      </c>
      <c r="DI11" s="120">
        <f t="shared" ref="DI11:DI18" si="58">DH11/12*12</f>
        <v>0</v>
      </c>
      <c r="DJ11" s="50">
        <v>0</v>
      </c>
      <c r="DK11" s="50"/>
      <c r="DL11" s="117">
        <f t="shared" si="27"/>
        <v>62314</v>
      </c>
      <c r="DM11" s="117">
        <f t="shared" si="27"/>
        <v>62314</v>
      </c>
      <c r="DN11" s="114">
        <f>V11+AA11+AF11+AK11+AP11+AU11+AZ11+BC11+BF11+BI11+BL11+BO11+BR11+BZ11+CC11+CF11+CI11+CL11+CO11+CR11+CU11+DA11+DD11+DG11+DJ11</f>
        <v>54836.7</v>
      </c>
      <c r="DO11" s="50">
        <v>0</v>
      </c>
      <c r="DP11" s="120">
        <f t="shared" ref="DP11:DP18" si="59">DO11/12*12</f>
        <v>0</v>
      </c>
      <c r="DQ11" s="50">
        <v>0</v>
      </c>
      <c r="DR11" s="50">
        <v>0</v>
      </c>
      <c r="DS11" s="120">
        <f t="shared" ref="DS11:DS18" si="60">DR11/12*12</f>
        <v>0</v>
      </c>
      <c r="DT11" s="50">
        <v>0</v>
      </c>
      <c r="DU11" s="50">
        <v>0</v>
      </c>
      <c r="DV11" s="120">
        <f t="shared" ref="DV11:DV18" si="61">DU11/12*12</f>
        <v>0</v>
      </c>
      <c r="DW11" s="50">
        <v>0</v>
      </c>
      <c r="DX11" s="50">
        <v>0</v>
      </c>
      <c r="DY11" s="120">
        <f t="shared" ref="DY11:DY18" si="62">DX11/12*12</f>
        <v>0</v>
      </c>
      <c r="DZ11" s="50">
        <v>0</v>
      </c>
      <c r="EA11" s="128">
        <v>100</v>
      </c>
      <c r="EB11" s="120">
        <f t="shared" ref="EB11:EB18" si="63">EA11/12*12</f>
        <v>100</v>
      </c>
      <c r="EC11" s="50">
        <v>16</v>
      </c>
      <c r="ED11" s="50">
        <v>35848.6</v>
      </c>
      <c r="EE11" s="120">
        <f t="shared" ref="EE11:EE18" si="64">ED11/12*12</f>
        <v>35848.6</v>
      </c>
      <c r="EF11" s="50">
        <v>35848.6</v>
      </c>
      <c r="EG11" s="50">
        <v>0</v>
      </c>
      <c r="EH11" s="117">
        <f t="shared" si="28"/>
        <v>35948.6</v>
      </c>
      <c r="EI11" s="120">
        <f t="shared" ref="EI11:EI18" si="65">EH11/12*12</f>
        <v>35948.6</v>
      </c>
      <c r="EJ11" s="50">
        <f t="shared" si="29"/>
        <v>35864.6</v>
      </c>
      <c r="EK11" s="130">
        <f t="shared" ref="EK11:EK16" si="66">ED11-EH11</f>
        <v>-100</v>
      </c>
    </row>
    <row r="12" spans="1:141" s="130" customFormat="1" ht="20.25" customHeight="1">
      <c r="A12" s="21">
        <v>3</v>
      </c>
      <c r="B12" s="139" t="s">
        <v>86</v>
      </c>
      <c r="C12" s="50">
        <v>84098.5</v>
      </c>
      <c r="D12" s="50">
        <v>45808.4</v>
      </c>
      <c r="E12" s="119">
        <f t="shared" si="0"/>
        <v>1719665.7622711184</v>
      </c>
      <c r="F12" s="120">
        <f t="shared" si="30"/>
        <v>1719665.7622711184</v>
      </c>
      <c r="G12" s="117">
        <f t="shared" si="1"/>
        <v>1467731.6</v>
      </c>
      <c r="H12" s="117">
        <f t="shared" si="2"/>
        <v>85.349818098466102</v>
      </c>
      <c r="I12" s="117">
        <f t="shared" si="3"/>
        <v>85.349818098466102</v>
      </c>
      <c r="J12" s="117">
        <f t="shared" si="4"/>
        <v>460000</v>
      </c>
      <c r="K12" s="117">
        <f t="shared" si="4"/>
        <v>460000</v>
      </c>
      <c r="L12" s="117">
        <f t="shared" si="4"/>
        <v>390896.9</v>
      </c>
      <c r="M12" s="117">
        <f t="shared" si="5"/>
        <v>84.977586956521748</v>
      </c>
      <c r="N12" s="117">
        <f t="shared" si="6"/>
        <v>84.977586956521748</v>
      </c>
      <c r="O12" s="117">
        <f t="shared" si="7"/>
        <v>105160</v>
      </c>
      <c r="P12" s="120">
        <f t="shared" si="31"/>
        <v>105160</v>
      </c>
      <c r="Q12" s="117">
        <f t="shared" si="8"/>
        <v>105052.3</v>
      </c>
      <c r="R12" s="117">
        <f t="shared" si="9"/>
        <v>99.89758463294028</v>
      </c>
      <c r="S12" s="19">
        <f t="shared" si="10"/>
        <v>99.89758463294028</v>
      </c>
      <c r="T12" s="123">
        <v>2505</v>
      </c>
      <c r="U12" s="120">
        <f t="shared" si="32"/>
        <v>2505</v>
      </c>
      <c r="V12" s="123">
        <v>6290.6</v>
      </c>
      <c r="W12" s="117">
        <f t="shared" si="11"/>
        <v>251.12175648702598</v>
      </c>
      <c r="X12" s="19">
        <f t="shared" si="12"/>
        <v>251.12175648702598</v>
      </c>
      <c r="Y12" s="123">
        <v>12060</v>
      </c>
      <c r="Z12" s="120">
        <f t="shared" si="33"/>
        <v>12060</v>
      </c>
      <c r="AA12" s="123">
        <v>17711.099999999999</v>
      </c>
      <c r="AB12" s="117">
        <f t="shared" si="13"/>
        <v>146.85820895522389</v>
      </c>
      <c r="AC12" s="19">
        <f t="shared" si="14"/>
        <v>146.85820895522389</v>
      </c>
      <c r="AD12" s="123">
        <v>90595</v>
      </c>
      <c r="AE12" s="120">
        <f t="shared" si="34"/>
        <v>90595</v>
      </c>
      <c r="AF12" s="123">
        <v>81050.600000000006</v>
      </c>
      <c r="AG12" s="117">
        <f t="shared" si="15"/>
        <v>89.464760748385672</v>
      </c>
      <c r="AH12" s="19">
        <f t="shared" si="16"/>
        <v>89.464760748385672</v>
      </c>
      <c r="AI12" s="123">
        <v>174450</v>
      </c>
      <c r="AJ12" s="120">
        <f t="shared" si="35"/>
        <v>174450</v>
      </c>
      <c r="AK12" s="123">
        <v>138924.1</v>
      </c>
      <c r="AL12" s="117">
        <f t="shared" si="17"/>
        <v>79.635482946402973</v>
      </c>
      <c r="AM12" s="19">
        <f t="shared" si="18"/>
        <v>79.635482946402973</v>
      </c>
      <c r="AN12" s="50">
        <v>26000</v>
      </c>
      <c r="AO12" s="120">
        <f t="shared" si="36"/>
        <v>26000</v>
      </c>
      <c r="AP12" s="131">
        <v>24333.200000000001</v>
      </c>
      <c r="AQ12" s="117">
        <f t="shared" si="19"/>
        <v>93.589230769230767</v>
      </c>
      <c r="AR12" s="19">
        <f t="shared" si="20"/>
        <v>93.589230769230767</v>
      </c>
      <c r="AS12" s="50">
        <v>6000</v>
      </c>
      <c r="AT12" s="120">
        <f t="shared" si="37"/>
        <v>6000</v>
      </c>
      <c r="AU12" s="50">
        <v>9637.9</v>
      </c>
      <c r="AV12" s="117">
        <f t="shared" si="21"/>
        <v>160.63166666666666</v>
      </c>
      <c r="AW12" s="19">
        <f t="shared" si="22"/>
        <v>160.63166666666666</v>
      </c>
      <c r="AX12" s="128">
        <v>0</v>
      </c>
      <c r="AY12" s="120">
        <f t="shared" si="38"/>
        <v>0</v>
      </c>
      <c r="AZ12" s="50">
        <v>0</v>
      </c>
      <c r="BA12" s="50">
        <v>0</v>
      </c>
      <c r="BB12" s="120">
        <f t="shared" si="39"/>
        <v>0</v>
      </c>
      <c r="BC12" s="50">
        <v>0</v>
      </c>
      <c r="BD12" s="50">
        <v>1112445.7622711184</v>
      </c>
      <c r="BE12" s="120">
        <f t="shared" si="40"/>
        <v>1112445.7622711184</v>
      </c>
      <c r="BF12" s="50">
        <v>927038.2</v>
      </c>
      <c r="BG12" s="128">
        <v>0</v>
      </c>
      <c r="BH12" s="120">
        <f t="shared" si="41"/>
        <v>0</v>
      </c>
      <c r="BI12" s="23">
        <v>0</v>
      </c>
      <c r="BJ12" s="50">
        <v>1961</v>
      </c>
      <c r="BK12" s="120">
        <f t="shared" si="42"/>
        <v>1961</v>
      </c>
      <c r="BL12" s="50">
        <v>4456.8999999999996</v>
      </c>
      <c r="BM12" s="128">
        <v>0</v>
      </c>
      <c r="BN12" s="120">
        <f t="shared" si="43"/>
        <v>0</v>
      </c>
      <c r="BO12" s="50">
        <v>0</v>
      </c>
      <c r="BP12" s="50">
        <v>0</v>
      </c>
      <c r="BQ12" s="120">
        <f t="shared" si="44"/>
        <v>0</v>
      </c>
      <c r="BR12" s="50">
        <v>0</v>
      </c>
      <c r="BS12" s="117">
        <f t="shared" si="23"/>
        <v>43350</v>
      </c>
      <c r="BT12" s="120">
        <f t="shared" si="45"/>
        <v>43350</v>
      </c>
      <c r="BU12" s="114">
        <f t="shared" si="24"/>
        <v>34444.699999999997</v>
      </c>
      <c r="BV12" s="117">
        <f t="shared" si="25"/>
        <v>79.457208765859278</v>
      </c>
      <c r="BW12" s="19">
        <f t="shared" si="26"/>
        <v>79.457208765859278</v>
      </c>
      <c r="BX12" s="50">
        <v>33942</v>
      </c>
      <c r="BY12" s="120">
        <f t="shared" si="46"/>
        <v>33942</v>
      </c>
      <c r="BZ12" s="131">
        <v>29914.1</v>
      </c>
      <c r="CA12" s="50">
        <v>7340</v>
      </c>
      <c r="CB12" s="120">
        <f t="shared" si="47"/>
        <v>7340</v>
      </c>
      <c r="CC12" s="50">
        <v>3027.1</v>
      </c>
      <c r="CD12" s="129">
        <v>1000</v>
      </c>
      <c r="CE12" s="120">
        <f t="shared" si="48"/>
        <v>1000</v>
      </c>
      <c r="CF12" s="50">
        <v>866.7</v>
      </c>
      <c r="CG12" s="50">
        <v>1068</v>
      </c>
      <c r="CH12" s="120">
        <f t="shared" si="49"/>
        <v>1068</v>
      </c>
      <c r="CI12" s="50">
        <v>636.79999999999995</v>
      </c>
      <c r="CJ12" s="50">
        <v>0</v>
      </c>
      <c r="CK12" s="120">
        <f t="shared" si="50"/>
        <v>0</v>
      </c>
      <c r="CL12" s="50">
        <v>0</v>
      </c>
      <c r="CM12" s="129">
        <v>2227.1999999999998</v>
      </c>
      <c r="CN12" s="120">
        <f t="shared" si="51"/>
        <v>2227.1999999999998</v>
      </c>
      <c r="CO12" s="50">
        <v>1559</v>
      </c>
      <c r="CP12" s="129">
        <v>10000</v>
      </c>
      <c r="CQ12" s="120">
        <f t="shared" si="52"/>
        <v>10000</v>
      </c>
      <c r="CR12" s="131">
        <v>7751.3</v>
      </c>
      <c r="CS12" s="50">
        <v>62410</v>
      </c>
      <c r="CT12" s="120">
        <f t="shared" si="53"/>
        <v>62410</v>
      </c>
      <c r="CU12" s="131">
        <v>42933.4</v>
      </c>
      <c r="CV12" s="50">
        <v>39910</v>
      </c>
      <c r="CW12" s="120">
        <f t="shared" si="54"/>
        <v>39910</v>
      </c>
      <c r="CX12" s="50">
        <v>22548.799999999999</v>
      </c>
      <c r="CY12" s="129">
        <v>7000</v>
      </c>
      <c r="CZ12" s="120">
        <f t="shared" si="55"/>
        <v>7000</v>
      </c>
      <c r="DA12" s="50">
        <v>6193.5</v>
      </c>
      <c r="DB12" s="50">
        <v>3000</v>
      </c>
      <c r="DC12" s="120">
        <f t="shared" si="56"/>
        <v>3000</v>
      </c>
      <c r="DD12" s="50">
        <v>12823.9</v>
      </c>
      <c r="DE12" s="128">
        <v>0</v>
      </c>
      <c r="DF12" s="120">
        <f t="shared" si="57"/>
        <v>0</v>
      </c>
      <c r="DG12" s="50">
        <v>847.8</v>
      </c>
      <c r="DH12" s="50">
        <v>22630</v>
      </c>
      <c r="DI12" s="120">
        <f t="shared" si="58"/>
        <v>22630</v>
      </c>
      <c r="DJ12" s="50">
        <v>8802.6</v>
      </c>
      <c r="DK12" s="50"/>
      <c r="DL12" s="117">
        <f t="shared" ref="DL12:DM17" si="67">T12+Y12+AD12+AI12+AN12+AS12+AX12+BA12+BD12+BG12+BJ12+BM12+BP12+BX12+CA12+CD12+CG12+CJ12+CM12+CP12+CS12+CY12+DB12+DE12+DH12</f>
        <v>1576633.9622711183</v>
      </c>
      <c r="DM12" s="117">
        <f t="shared" si="67"/>
        <v>1576633.9622711183</v>
      </c>
      <c r="DN12" s="117">
        <f>V12+AA12+AF12+AK12+AP12+AU12+AZ12+BC12+BF12+BI12+BL12+BO12+BR12+BZ12+CC12+CF12+CI12+CL12+CO12+CR12+CU12+DA12+DD12+DG12+DJ12-DK12</f>
        <v>1324798.8</v>
      </c>
      <c r="DO12" s="50">
        <v>0</v>
      </c>
      <c r="DP12" s="120">
        <f t="shared" si="59"/>
        <v>0</v>
      </c>
      <c r="DQ12" s="50">
        <v>-99</v>
      </c>
      <c r="DR12" s="50">
        <v>143031.79999999999</v>
      </c>
      <c r="DS12" s="120">
        <f t="shared" si="60"/>
        <v>143031.79999999999</v>
      </c>
      <c r="DT12" s="50">
        <v>143031.79999999999</v>
      </c>
      <c r="DU12" s="50">
        <v>0</v>
      </c>
      <c r="DV12" s="120">
        <f t="shared" si="61"/>
        <v>0</v>
      </c>
      <c r="DW12" s="50">
        <v>0</v>
      </c>
      <c r="DX12" s="50">
        <v>0</v>
      </c>
      <c r="DY12" s="120">
        <f t="shared" si="62"/>
        <v>0</v>
      </c>
      <c r="DZ12" s="50">
        <v>0</v>
      </c>
      <c r="EA12" s="128">
        <v>0</v>
      </c>
      <c r="EB12" s="120">
        <f t="shared" si="63"/>
        <v>0</v>
      </c>
      <c r="EC12" s="50">
        <v>0</v>
      </c>
      <c r="ED12" s="50">
        <v>320000</v>
      </c>
      <c r="EE12" s="120">
        <f t="shared" si="64"/>
        <v>320000</v>
      </c>
      <c r="EF12" s="50">
        <v>251840</v>
      </c>
      <c r="EG12" s="50">
        <v>0</v>
      </c>
      <c r="EH12" s="117">
        <f t="shared" si="28"/>
        <v>463031.8</v>
      </c>
      <c r="EI12" s="120">
        <f t="shared" si="65"/>
        <v>463031.79999999993</v>
      </c>
      <c r="EJ12" s="50">
        <f t="shared" si="29"/>
        <v>394772.8</v>
      </c>
      <c r="EK12" s="130">
        <f t="shared" si="66"/>
        <v>-143031.79999999999</v>
      </c>
    </row>
    <row r="13" spans="1:141" s="14" customFormat="1" ht="20.25" customHeight="1">
      <c r="A13" s="21">
        <v>4</v>
      </c>
      <c r="B13" s="139" t="s">
        <v>87</v>
      </c>
      <c r="C13" s="121">
        <v>103991.2</v>
      </c>
      <c r="D13" s="121">
        <v>161405.70000000001</v>
      </c>
      <c r="E13" s="119">
        <f t="shared" si="0"/>
        <v>306779.69798378326</v>
      </c>
      <c r="F13" s="120">
        <f t="shared" si="30"/>
        <v>306779.69798378326</v>
      </c>
      <c r="G13" s="114">
        <f t="shared" si="1"/>
        <v>263073.7</v>
      </c>
      <c r="H13" s="114">
        <f t="shared" si="2"/>
        <v>85.753295191621973</v>
      </c>
      <c r="I13" s="114">
        <f t="shared" si="3"/>
        <v>85.753295191621973</v>
      </c>
      <c r="J13" s="114">
        <f t="shared" si="4"/>
        <v>44792</v>
      </c>
      <c r="K13" s="114">
        <f t="shared" si="4"/>
        <v>44792</v>
      </c>
      <c r="L13" s="114">
        <f t="shared" si="4"/>
        <v>37973.300000000003</v>
      </c>
      <c r="M13" s="114">
        <f t="shared" si="5"/>
        <v>84.776969101625298</v>
      </c>
      <c r="N13" s="114">
        <f t="shared" si="6"/>
        <v>84.776969101625298</v>
      </c>
      <c r="O13" s="114">
        <f t="shared" si="7"/>
        <v>21220</v>
      </c>
      <c r="P13" s="120">
        <f t="shared" si="31"/>
        <v>21220</v>
      </c>
      <c r="Q13" s="120">
        <f t="shared" si="8"/>
        <v>20898.8</v>
      </c>
      <c r="R13" s="114">
        <f t="shared" si="9"/>
        <v>98.486333647502349</v>
      </c>
      <c r="S13" s="113">
        <f t="shared" si="10"/>
        <v>98.486333647502349</v>
      </c>
      <c r="T13" s="122">
        <v>0</v>
      </c>
      <c r="U13" s="120">
        <f t="shared" si="32"/>
        <v>0</v>
      </c>
      <c r="V13" s="122">
        <v>0</v>
      </c>
      <c r="W13" s="114" t="e">
        <f t="shared" si="11"/>
        <v>#DIV/0!</v>
      </c>
      <c r="X13" s="113" t="e">
        <f t="shared" si="12"/>
        <v>#DIV/0!</v>
      </c>
      <c r="Y13" s="122">
        <v>1490</v>
      </c>
      <c r="Z13" s="120">
        <f t="shared" si="33"/>
        <v>1490</v>
      </c>
      <c r="AA13" s="122">
        <v>2856</v>
      </c>
      <c r="AB13" s="114">
        <f t="shared" si="13"/>
        <v>191.67785234899327</v>
      </c>
      <c r="AC13" s="113">
        <f t="shared" si="14"/>
        <v>191.67785234899327</v>
      </c>
      <c r="AD13" s="122">
        <v>19730</v>
      </c>
      <c r="AE13" s="120">
        <f t="shared" si="34"/>
        <v>19730</v>
      </c>
      <c r="AF13" s="122">
        <v>18042.8</v>
      </c>
      <c r="AG13" s="114">
        <f t="shared" si="15"/>
        <v>91.448555499239731</v>
      </c>
      <c r="AH13" s="113">
        <f t="shared" si="16"/>
        <v>91.448555499239731</v>
      </c>
      <c r="AI13" s="122">
        <v>11000</v>
      </c>
      <c r="AJ13" s="120">
        <f t="shared" si="35"/>
        <v>11000</v>
      </c>
      <c r="AK13" s="122">
        <v>5589</v>
      </c>
      <c r="AL13" s="114">
        <f t="shared" si="17"/>
        <v>50.809090909090905</v>
      </c>
      <c r="AM13" s="113">
        <f t="shared" si="18"/>
        <v>50.809090909090905</v>
      </c>
      <c r="AN13" s="112">
        <v>1072</v>
      </c>
      <c r="AO13" s="120">
        <f t="shared" si="36"/>
        <v>1072</v>
      </c>
      <c r="AP13" s="112">
        <v>842</v>
      </c>
      <c r="AQ13" s="114">
        <f t="shared" si="19"/>
        <v>78.544776119402982</v>
      </c>
      <c r="AR13" s="113">
        <f t="shared" si="20"/>
        <v>78.544776119402982</v>
      </c>
      <c r="AS13" s="121">
        <v>0</v>
      </c>
      <c r="AT13" s="120">
        <f t="shared" si="37"/>
        <v>0</v>
      </c>
      <c r="AU13" s="121">
        <v>0</v>
      </c>
      <c r="AV13" s="114" t="e">
        <f t="shared" si="21"/>
        <v>#DIV/0!</v>
      </c>
      <c r="AW13" s="113" t="e">
        <f t="shared" si="22"/>
        <v>#DIV/0!</v>
      </c>
      <c r="AX13" s="38">
        <v>0</v>
      </c>
      <c r="AY13" s="120">
        <f t="shared" si="38"/>
        <v>0</v>
      </c>
      <c r="AZ13" s="121">
        <v>0</v>
      </c>
      <c r="BA13" s="121">
        <v>0</v>
      </c>
      <c r="BB13" s="120">
        <f t="shared" si="39"/>
        <v>0</v>
      </c>
      <c r="BC13" s="121">
        <v>0</v>
      </c>
      <c r="BD13" s="121">
        <v>221323.89798378324</v>
      </c>
      <c r="BE13" s="120">
        <f t="shared" si="40"/>
        <v>221323.89798378327</v>
      </c>
      <c r="BF13" s="121">
        <v>184436.6</v>
      </c>
      <c r="BG13" s="38">
        <v>0</v>
      </c>
      <c r="BH13" s="120">
        <f t="shared" si="41"/>
        <v>0</v>
      </c>
      <c r="BI13" s="115"/>
      <c r="BJ13" s="121">
        <v>0</v>
      </c>
      <c r="BK13" s="120">
        <f t="shared" si="42"/>
        <v>0</v>
      </c>
      <c r="BL13" s="121">
        <v>0</v>
      </c>
      <c r="BM13" s="38">
        <v>0</v>
      </c>
      <c r="BN13" s="120">
        <f t="shared" si="43"/>
        <v>0</v>
      </c>
      <c r="BO13" s="121">
        <v>0</v>
      </c>
      <c r="BP13" s="121">
        <v>0</v>
      </c>
      <c r="BQ13" s="120">
        <f t="shared" si="44"/>
        <v>0</v>
      </c>
      <c r="BR13" s="121">
        <v>0</v>
      </c>
      <c r="BS13" s="114">
        <f t="shared" si="23"/>
        <v>8880</v>
      </c>
      <c r="BT13" s="120">
        <f t="shared" si="45"/>
        <v>8880</v>
      </c>
      <c r="BU13" s="114">
        <f t="shared" si="24"/>
        <v>8718.7000000000007</v>
      </c>
      <c r="BV13" s="114">
        <f t="shared" si="25"/>
        <v>98.183558558558573</v>
      </c>
      <c r="BW13" s="113">
        <f t="shared" si="26"/>
        <v>98.183558558558573</v>
      </c>
      <c r="BX13" s="121">
        <v>7500</v>
      </c>
      <c r="BY13" s="120">
        <f t="shared" si="46"/>
        <v>7500</v>
      </c>
      <c r="BZ13" s="121">
        <v>7523.7</v>
      </c>
      <c r="CA13" s="121">
        <v>1380</v>
      </c>
      <c r="CB13" s="120">
        <f t="shared" si="47"/>
        <v>1380</v>
      </c>
      <c r="CC13" s="121">
        <v>1195</v>
      </c>
      <c r="CD13" s="110">
        <v>0</v>
      </c>
      <c r="CE13" s="120">
        <f t="shared" si="48"/>
        <v>0</v>
      </c>
      <c r="CF13" s="121"/>
      <c r="CG13" s="121">
        <v>0</v>
      </c>
      <c r="CH13" s="120">
        <f t="shared" si="49"/>
        <v>0</v>
      </c>
      <c r="CI13" s="121"/>
      <c r="CJ13" s="121">
        <v>0</v>
      </c>
      <c r="CK13" s="120">
        <f t="shared" si="50"/>
        <v>0</v>
      </c>
      <c r="CL13" s="121">
        <v>0</v>
      </c>
      <c r="CM13" s="110">
        <v>0</v>
      </c>
      <c r="CN13" s="120">
        <f t="shared" si="51"/>
        <v>0</v>
      </c>
      <c r="CO13" s="121">
        <v>0</v>
      </c>
      <c r="CP13" s="111">
        <v>0</v>
      </c>
      <c r="CQ13" s="120">
        <f t="shared" si="52"/>
        <v>0</v>
      </c>
      <c r="CR13" s="121"/>
      <c r="CS13" s="121">
        <v>1620</v>
      </c>
      <c r="CT13" s="120">
        <f t="shared" si="53"/>
        <v>1620</v>
      </c>
      <c r="CU13" s="121">
        <v>1388</v>
      </c>
      <c r="CV13" s="121">
        <v>1620</v>
      </c>
      <c r="CW13" s="120">
        <f t="shared" si="54"/>
        <v>1620</v>
      </c>
      <c r="CX13" s="121">
        <v>1388</v>
      </c>
      <c r="CY13" s="111">
        <v>1000</v>
      </c>
      <c r="CZ13" s="120">
        <f t="shared" si="55"/>
        <v>1000</v>
      </c>
      <c r="DA13" s="121">
        <v>536.79999999999995</v>
      </c>
      <c r="DB13" s="121">
        <v>0</v>
      </c>
      <c r="DC13" s="120">
        <f t="shared" si="56"/>
        <v>0</v>
      </c>
      <c r="DD13" s="121"/>
      <c r="DE13" s="42">
        <v>0</v>
      </c>
      <c r="DF13" s="120">
        <f t="shared" si="57"/>
        <v>0</v>
      </c>
      <c r="DG13" s="121"/>
      <c r="DH13" s="121">
        <v>0</v>
      </c>
      <c r="DI13" s="120">
        <f t="shared" si="58"/>
        <v>0</v>
      </c>
      <c r="DJ13" s="121"/>
      <c r="DK13" s="121">
        <v>0</v>
      </c>
      <c r="DL13" s="114">
        <f t="shared" si="67"/>
        <v>266115.89798378327</v>
      </c>
      <c r="DM13" s="114">
        <f t="shared" si="67"/>
        <v>266115.89798378327</v>
      </c>
      <c r="DN13" s="114">
        <f>V13+AA13+AF13+AK13+AP13+AU13+AZ13+BC13+BF13+BI13+BL13+BO13+BR13+BZ13+CC13+CF13+CI13+CL13+CO13+CR13+CU13+DA13+DD13+DG13+DJ13</f>
        <v>222409.9</v>
      </c>
      <c r="DO13" s="121">
        <v>0</v>
      </c>
      <c r="DP13" s="120">
        <f t="shared" si="59"/>
        <v>0</v>
      </c>
      <c r="DQ13" s="121">
        <v>0</v>
      </c>
      <c r="DR13" s="121">
        <v>40663.800000000003</v>
      </c>
      <c r="DS13" s="120">
        <f t="shared" si="60"/>
        <v>40663.800000000003</v>
      </c>
      <c r="DT13" s="121">
        <v>40663.800000000003</v>
      </c>
      <c r="DU13" s="121">
        <v>0</v>
      </c>
      <c r="DV13" s="120">
        <f t="shared" si="61"/>
        <v>0</v>
      </c>
      <c r="DW13" s="121">
        <v>0</v>
      </c>
      <c r="DX13" s="121">
        <v>0</v>
      </c>
      <c r="DY13" s="120">
        <f t="shared" si="62"/>
        <v>0</v>
      </c>
      <c r="DZ13" s="121">
        <v>0</v>
      </c>
      <c r="EA13" s="42">
        <v>0</v>
      </c>
      <c r="EB13" s="120">
        <f t="shared" si="63"/>
        <v>0</v>
      </c>
      <c r="EC13" s="121">
        <v>0</v>
      </c>
      <c r="ED13" s="121">
        <v>47500</v>
      </c>
      <c r="EE13" s="120">
        <f t="shared" si="64"/>
        <v>47500</v>
      </c>
      <c r="EF13" s="121">
        <v>0</v>
      </c>
      <c r="EG13" s="121">
        <v>0</v>
      </c>
      <c r="EH13" s="114">
        <f t="shared" si="28"/>
        <v>88163.8</v>
      </c>
      <c r="EI13" s="120">
        <f t="shared" si="65"/>
        <v>88163.8</v>
      </c>
      <c r="EJ13" s="121">
        <f t="shared" si="29"/>
        <v>40663.800000000003</v>
      </c>
      <c r="EK13" s="14">
        <f t="shared" si="66"/>
        <v>-40663.800000000003</v>
      </c>
    </row>
    <row r="14" spans="1:141" s="130" customFormat="1" ht="20.25" customHeight="1">
      <c r="A14" s="21">
        <v>5</v>
      </c>
      <c r="B14" s="133" t="s">
        <v>88</v>
      </c>
      <c r="C14" s="50">
        <v>5435.6</v>
      </c>
      <c r="D14" s="50">
        <v>127066.7</v>
      </c>
      <c r="E14" s="119">
        <f t="shared" si="0"/>
        <v>593410.76321086939</v>
      </c>
      <c r="F14" s="120">
        <f t="shared" si="30"/>
        <v>593410.76321086939</v>
      </c>
      <c r="G14" s="117">
        <f t="shared" si="1"/>
        <v>465053.2</v>
      </c>
      <c r="H14" s="117">
        <f t="shared" si="2"/>
        <v>78.369525602073153</v>
      </c>
      <c r="I14" s="117">
        <f t="shared" si="3"/>
        <v>78.369525602073153</v>
      </c>
      <c r="J14" s="117">
        <f t="shared" si="4"/>
        <v>144710</v>
      </c>
      <c r="K14" s="117">
        <f t="shared" si="4"/>
        <v>144710</v>
      </c>
      <c r="L14" s="117">
        <f t="shared" si="4"/>
        <v>91245.9</v>
      </c>
      <c r="M14" s="117">
        <f t="shared" si="5"/>
        <v>63.054315527606931</v>
      </c>
      <c r="N14" s="117">
        <f t="shared" si="6"/>
        <v>63.054315527606931</v>
      </c>
      <c r="O14" s="117">
        <f t="shared" si="7"/>
        <v>65666</v>
      </c>
      <c r="P14" s="120">
        <f t="shared" si="31"/>
        <v>65666</v>
      </c>
      <c r="Q14" s="117">
        <f t="shared" si="8"/>
        <v>36983.800000000003</v>
      </c>
      <c r="R14" s="117">
        <f t="shared" si="9"/>
        <v>56.321079401821336</v>
      </c>
      <c r="S14" s="19">
        <f t="shared" si="10"/>
        <v>56.321079401821336</v>
      </c>
      <c r="T14" s="123">
        <v>120</v>
      </c>
      <c r="U14" s="120">
        <f t="shared" si="32"/>
        <v>120</v>
      </c>
      <c r="V14" s="123">
        <v>531.9</v>
      </c>
      <c r="W14" s="117">
        <f t="shared" si="11"/>
        <v>443.25</v>
      </c>
      <c r="X14" s="19">
        <f t="shared" si="12"/>
        <v>443.25</v>
      </c>
      <c r="Y14" s="123">
        <v>26490</v>
      </c>
      <c r="Z14" s="120">
        <f t="shared" si="33"/>
        <v>26490</v>
      </c>
      <c r="AA14" s="123">
        <v>7615.6</v>
      </c>
      <c r="AB14" s="117">
        <f t="shared" si="13"/>
        <v>28.748961872404681</v>
      </c>
      <c r="AC14" s="19">
        <f t="shared" si="14"/>
        <v>28.748961872404681</v>
      </c>
      <c r="AD14" s="123">
        <v>39056</v>
      </c>
      <c r="AE14" s="120">
        <f t="shared" si="34"/>
        <v>39056</v>
      </c>
      <c r="AF14" s="123">
        <v>28836.3</v>
      </c>
      <c r="AG14" s="117">
        <f t="shared" si="15"/>
        <v>73.833213846784105</v>
      </c>
      <c r="AH14" s="19">
        <f t="shared" si="16"/>
        <v>73.833213846784105</v>
      </c>
      <c r="AI14" s="123">
        <v>44304</v>
      </c>
      <c r="AJ14" s="120">
        <f t="shared" si="35"/>
        <v>44304</v>
      </c>
      <c r="AK14" s="123">
        <v>29535.4</v>
      </c>
      <c r="AL14" s="117">
        <f t="shared" si="17"/>
        <v>66.665312387143373</v>
      </c>
      <c r="AM14" s="19">
        <f t="shared" si="18"/>
        <v>66.665312387143373</v>
      </c>
      <c r="AN14" s="50">
        <v>2400</v>
      </c>
      <c r="AO14" s="120">
        <f t="shared" si="36"/>
        <v>2400</v>
      </c>
      <c r="AP14" s="50">
        <v>828.4</v>
      </c>
      <c r="AQ14" s="117">
        <f t="shared" si="19"/>
        <v>34.516666666666666</v>
      </c>
      <c r="AR14" s="19">
        <f t="shared" si="20"/>
        <v>34.516666666666666</v>
      </c>
      <c r="AS14" s="50">
        <v>800</v>
      </c>
      <c r="AT14" s="120">
        <f t="shared" si="37"/>
        <v>800</v>
      </c>
      <c r="AU14" s="50">
        <v>497</v>
      </c>
      <c r="AV14" s="117">
        <f t="shared" si="21"/>
        <v>62.125</v>
      </c>
      <c r="AW14" s="19">
        <f t="shared" si="22"/>
        <v>62.125</v>
      </c>
      <c r="AX14" s="128">
        <v>0</v>
      </c>
      <c r="AY14" s="120">
        <f t="shared" si="38"/>
        <v>0</v>
      </c>
      <c r="AZ14" s="50">
        <v>0</v>
      </c>
      <c r="BA14" s="50">
        <v>0</v>
      </c>
      <c r="BB14" s="120">
        <f t="shared" si="39"/>
        <v>0</v>
      </c>
      <c r="BC14" s="50">
        <v>0</v>
      </c>
      <c r="BD14" s="134">
        <v>446473.56321086938</v>
      </c>
      <c r="BE14" s="120">
        <f t="shared" si="40"/>
        <v>446473.56321086944</v>
      </c>
      <c r="BF14" s="50">
        <v>372061.1</v>
      </c>
      <c r="BG14" s="128">
        <v>0</v>
      </c>
      <c r="BH14" s="120">
        <f t="shared" si="41"/>
        <v>0</v>
      </c>
      <c r="BI14" s="23"/>
      <c r="BJ14" s="50">
        <v>0</v>
      </c>
      <c r="BK14" s="120">
        <f t="shared" si="42"/>
        <v>0</v>
      </c>
      <c r="BL14" s="50"/>
      <c r="BM14" s="128">
        <v>0</v>
      </c>
      <c r="BN14" s="120">
        <f t="shared" si="43"/>
        <v>0</v>
      </c>
      <c r="BO14" s="50">
        <v>0</v>
      </c>
      <c r="BP14" s="50">
        <v>0</v>
      </c>
      <c r="BQ14" s="120">
        <f t="shared" si="44"/>
        <v>0</v>
      </c>
      <c r="BR14" s="50">
        <v>0</v>
      </c>
      <c r="BS14" s="117">
        <f t="shared" si="23"/>
        <v>9560</v>
      </c>
      <c r="BT14" s="120">
        <f t="shared" si="45"/>
        <v>9560</v>
      </c>
      <c r="BU14" s="117">
        <f t="shared" si="24"/>
        <v>8573.4000000000015</v>
      </c>
      <c r="BV14" s="117">
        <f t="shared" si="25"/>
        <v>89.679916317991655</v>
      </c>
      <c r="BW14" s="19">
        <f t="shared" si="26"/>
        <v>89.679916317991655</v>
      </c>
      <c r="BX14" s="50">
        <v>7000</v>
      </c>
      <c r="BY14" s="120">
        <f t="shared" si="46"/>
        <v>7000</v>
      </c>
      <c r="BZ14" s="50">
        <v>5317.4</v>
      </c>
      <c r="CA14" s="50">
        <v>2500</v>
      </c>
      <c r="CB14" s="120">
        <f t="shared" si="47"/>
        <v>2500</v>
      </c>
      <c r="CC14" s="50">
        <v>3096.3</v>
      </c>
      <c r="CD14" s="129">
        <v>0</v>
      </c>
      <c r="CE14" s="120">
        <f t="shared" si="48"/>
        <v>0</v>
      </c>
      <c r="CF14" s="50">
        <v>0</v>
      </c>
      <c r="CG14" s="50">
        <v>60</v>
      </c>
      <c r="CH14" s="120">
        <f t="shared" si="49"/>
        <v>60</v>
      </c>
      <c r="CI14" s="50">
        <v>159.69999999999999</v>
      </c>
      <c r="CJ14" s="50">
        <v>0</v>
      </c>
      <c r="CK14" s="120">
        <f t="shared" si="50"/>
        <v>0</v>
      </c>
      <c r="CL14" s="50">
        <v>0</v>
      </c>
      <c r="CM14" s="129">
        <v>2227.1999999999998</v>
      </c>
      <c r="CN14" s="120">
        <f t="shared" si="51"/>
        <v>2227.1999999999998</v>
      </c>
      <c r="CO14" s="50">
        <v>1746.2</v>
      </c>
      <c r="CP14" s="129">
        <v>0</v>
      </c>
      <c r="CQ14" s="120">
        <f t="shared" si="52"/>
        <v>0</v>
      </c>
      <c r="CR14" s="50">
        <v>0</v>
      </c>
      <c r="CS14" s="50">
        <v>18380</v>
      </c>
      <c r="CT14" s="120">
        <f t="shared" si="53"/>
        <v>18380</v>
      </c>
      <c r="CU14" s="50">
        <v>12463.9</v>
      </c>
      <c r="CV14" s="50">
        <v>8000</v>
      </c>
      <c r="CW14" s="120">
        <f t="shared" si="54"/>
        <v>8000</v>
      </c>
      <c r="CX14" s="50">
        <v>3987.9</v>
      </c>
      <c r="CY14" s="129">
        <v>1200</v>
      </c>
      <c r="CZ14" s="120">
        <f t="shared" si="55"/>
        <v>1200</v>
      </c>
      <c r="DA14" s="50">
        <v>1375</v>
      </c>
      <c r="DB14" s="50">
        <v>0</v>
      </c>
      <c r="DC14" s="120">
        <f t="shared" si="56"/>
        <v>0</v>
      </c>
      <c r="DD14" s="50">
        <v>0</v>
      </c>
      <c r="DE14" s="128">
        <v>0</v>
      </c>
      <c r="DF14" s="120">
        <f t="shared" si="57"/>
        <v>0</v>
      </c>
      <c r="DG14" s="50">
        <v>0</v>
      </c>
      <c r="DH14" s="50">
        <v>2400</v>
      </c>
      <c r="DI14" s="120">
        <f t="shared" si="58"/>
        <v>2400</v>
      </c>
      <c r="DJ14" s="50">
        <v>989</v>
      </c>
      <c r="DK14" s="50"/>
      <c r="DL14" s="117">
        <f t="shared" si="67"/>
        <v>593410.76321086939</v>
      </c>
      <c r="DM14" s="117">
        <f t="shared" si="67"/>
        <v>593410.76321086939</v>
      </c>
      <c r="DN14" s="117">
        <f>V14+AA14+AF14+AK14+AP14+AU14+AZ14+BC14+BF14+BI14+BL14+BO14+BR14+BZ14+CC14+CF14+CI14+CL14+CO14+CR14+CU14+DA14+DD14+DG14+DJ14</f>
        <v>465053.2</v>
      </c>
      <c r="DO14" s="50">
        <v>0</v>
      </c>
      <c r="DP14" s="120">
        <f t="shared" si="59"/>
        <v>0</v>
      </c>
      <c r="DQ14" s="50">
        <v>0</v>
      </c>
      <c r="DR14" s="50">
        <v>0</v>
      </c>
      <c r="DS14" s="120">
        <f t="shared" si="60"/>
        <v>0</v>
      </c>
      <c r="DT14" s="50">
        <v>0</v>
      </c>
      <c r="DU14" s="50">
        <v>0</v>
      </c>
      <c r="DV14" s="120">
        <f t="shared" si="61"/>
        <v>0</v>
      </c>
      <c r="DW14" s="50">
        <v>0</v>
      </c>
      <c r="DX14" s="50">
        <v>0</v>
      </c>
      <c r="DY14" s="120">
        <f t="shared" si="62"/>
        <v>0</v>
      </c>
      <c r="DZ14" s="50">
        <v>0</v>
      </c>
      <c r="EA14" s="128">
        <v>0</v>
      </c>
      <c r="EB14" s="120">
        <f t="shared" si="63"/>
        <v>0</v>
      </c>
      <c r="EC14" s="50">
        <v>0</v>
      </c>
      <c r="ED14" s="50">
        <v>179719.2</v>
      </c>
      <c r="EE14" s="120">
        <f t="shared" si="64"/>
        <v>179719.2</v>
      </c>
      <c r="EF14" s="50">
        <v>0</v>
      </c>
      <c r="EG14" s="50">
        <v>0</v>
      </c>
      <c r="EH14" s="117">
        <f t="shared" si="28"/>
        <v>179719.2</v>
      </c>
      <c r="EI14" s="120">
        <f t="shared" si="65"/>
        <v>179719.2</v>
      </c>
      <c r="EJ14" s="50">
        <f t="shared" si="29"/>
        <v>0</v>
      </c>
      <c r="EK14" s="130">
        <f t="shared" si="66"/>
        <v>0</v>
      </c>
    </row>
    <row r="15" spans="1:141" s="14" customFormat="1" ht="20.25" customHeight="1">
      <c r="A15" s="21">
        <v>6</v>
      </c>
      <c r="B15" s="140" t="s">
        <v>94</v>
      </c>
      <c r="C15" s="121">
        <v>0</v>
      </c>
      <c r="D15" s="121">
        <v>26974.2</v>
      </c>
      <c r="E15" s="119">
        <f t="shared" si="0"/>
        <v>83202.8</v>
      </c>
      <c r="F15" s="120">
        <f t="shared" si="30"/>
        <v>83202.8</v>
      </c>
      <c r="G15" s="114">
        <f t="shared" si="1"/>
        <v>45217.7</v>
      </c>
      <c r="H15" s="114">
        <f t="shared" si="2"/>
        <v>54.346368151071836</v>
      </c>
      <c r="I15" s="114">
        <f t="shared" si="3"/>
        <v>54.346368151071836</v>
      </c>
      <c r="J15" s="114">
        <f t="shared" si="4"/>
        <v>3602.8</v>
      </c>
      <c r="K15" s="114">
        <f t="shared" si="4"/>
        <v>3602.8</v>
      </c>
      <c r="L15" s="114">
        <f t="shared" si="4"/>
        <v>3551.1</v>
      </c>
      <c r="M15" s="114">
        <f t="shared" si="5"/>
        <v>98.565004996114126</v>
      </c>
      <c r="N15" s="114">
        <f t="shared" si="6"/>
        <v>98.565004996114126</v>
      </c>
      <c r="O15" s="114">
        <f t="shared" si="7"/>
        <v>502.8</v>
      </c>
      <c r="P15" s="120">
        <f t="shared" si="31"/>
        <v>502.79999999999995</v>
      </c>
      <c r="Q15" s="120">
        <f>V15+AA15+AF15</f>
        <v>493.5</v>
      </c>
      <c r="R15" s="114">
        <f t="shared" si="9"/>
        <v>98.150357995226742</v>
      </c>
      <c r="S15" s="113">
        <f t="shared" si="10"/>
        <v>98.150357995226727</v>
      </c>
      <c r="T15" s="122">
        <v>2.8</v>
      </c>
      <c r="U15" s="120">
        <f t="shared" si="32"/>
        <v>2.8</v>
      </c>
      <c r="V15" s="122">
        <v>0</v>
      </c>
      <c r="W15" s="114">
        <f t="shared" si="11"/>
        <v>0</v>
      </c>
      <c r="X15" s="113">
        <f t="shared" si="12"/>
        <v>0</v>
      </c>
      <c r="Y15" s="122">
        <v>0</v>
      </c>
      <c r="Z15" s="120">
        <f t="shared" si="33"/>
        <v>0</v>
      </c>
      <c r="AA15" s="122"/>
      <c r="AB15" s="114" t="e">
        <f t="shared" si="13"/>
        <v>#DIV/0!</v>
      </c>
      <c r="AC15" s="113" t="e">
        <f t="shared" si="14"/>
        <v>#DIV/0!</v>
      </c>
      <c r="AD15" s="122">
        <v>500</v>
      </c>
      <c r="AE15" s="120">
        <f t="shared" si="34"/>
        <v>500</v>
      </c>
      <c r="AF15" s="122">
        <v>493.5</v>
      </c>
      <c r="AG15" s="114">
        <f t="shared" si="15"/>
        <v>98.7</v>
      </c>
      <c r="AH15" s="113">
        <f t="shared" si="16"/>
        <v>98.7</v>
      </c>
      <c r="AI15" s="122">
        <v>350</v>
      </c>
      <c r="AJ15" s="120">
        <f t="shared" si="35"/>
        <v>350</v>
      </c>
      <c r="AK15" s="122">
        <v>47.6</v>
      </c>
      <c r="AL15" s="114">
        <f t="shared" si="17"/>
        <v>13.600000000000001</v>
      </c>
      <c r="AM15" s="113">
        <f t="shared" si="18"/>
        <v>13.600000000000001</v>
      </c>
      <c r="AN15" s="121">
        <v>50</v>
      </c>
      <c r="AO15" s="120">
        <f t="shared" si="36"/>
        <v>50</v>
      </c>
      <c r="AP15" s="121">
        <v>0</v>
      </c>
      <c r="AQ15" s="114">
        <f t="shared" si="19"/>
        <v>0</v>
      </c>
      <c r="AR15" s="113">
        <f t="shared" si="20"/>
        <v>0</v>
      </c>
      <c r="AS15" s="121">
        <v>0</v>
      </c>
      <c r="AT15" s="120">
        <f t="shared" si="37"/>
        <v>0</v>
      </c>
      <c r="AU15" s="121">
        <v>0</v>
      </c>
      <c r="AV15" s="114" t="e">
        <f t="shared" si="21"/>
        <v>#DIV/0!</v>
      </c>
      <c r="AW15" s="113" t="e">
        <f t="shared" si="22"/>
        <v>#DIV/0!</v>
      </c>
      <c r="AX15" s="38">
        <v>0</v>
      </c>
      <c r="AY15" s="120">
        <f t="shared" si="38"/>
        <v>0</v>
      </c>
      <c r="AZ15" s="121">
        <v>0</v>
      </c>
      <c r="BA15" s="121">
        <v>0</v>
      </c>
      <c r="BB15" s="120">
        <f t="shared" si="39"/>
        <v>0</v>
      </c>
      <c r="BC15" s="121">
        <v>0</v>
      </c>
      <c r="BD15" s="109">
        <v>50000</v>
      </c>
      <c r="BE15" s="120">
        <f t="shared" si="40"/>
        <v>50000</v>
      </c>
      <c r="BF15" s="121">
        <v>41666.6</v>
      </c>
      <c r="BG15" s="38">
        <v>0</v>
      </c>
      <c r="BH15" s="120">
        <f t="shared" si="41"/>
        <v>0</v>
      </c>
      <c r="BI15" s="115"/>
      <c r="BJ15" s="121">
        <v>0</v>
      </c>
      <c r="BK15" s="120">
        <f t="shared" si="42"/>
        <v>0</v>
      </c>
      <c r="BL15" s="121"/>
      <c r="BM15" s="38">
        <v>0</v>
      </c>
      <c r="BN15" s="120">
        <f t="shared" si="43"/>
        <v>0</v>
      </c>
      <c r="BO15" s="121">
        <v>0</v>
      </c>
      <c r="BP15" s="121">
        <v>0</v>
      </c>
      <c r="BQ15" s="120">
        <f t="shared" si="44"/>
        <v>0</v>
      </c>
      <c r="BR15" s="121">
        <v>0</v>
      </c>
      <c r="BS15" s="114">
        <f t="shared" si="23"/>
        <v>2000</v>
      </c>
      <c r="BT15" s="120">
        <f t="shared" si="45"/>
        <v>2000</v>
      </c>
      <c r="BU15" s="114">
        <f t="shared" si="24"/>
        <v>2570</v>
      </c>
      <c r="BV15" s="114">
        <f t="shared" si="25"/>
        <v>128.5</v>
      </c>
      <c r="BW15" s="113">
        <f t="shared" si="26"/>
        <v>128.5</v>
      </c>
      <c r="BX15" s="121">
        <v>2000</v>
      </c>
      <c r="BY15" s="120">
        <f t="shared" si="46"/>
        <v>2000</v>
      </c>
      <c r="BZ15" s="112">
        <v>2570</v>
      </c>
      <c r="CA15" s="121">
        <v>0</v>
      </c>
      <c r="CB15" s="120">
        <f t="shared" si="47"/>
        <v>0</v>
      </c>
      <c r="CC15" s="121"/>
      <c r="CD15" s="110">
        <v>0</v>
      </c>
      <c r="CE15" s="120">
        <f t="shared" si="48"/>
        <v>0</v>
      </c>
      <c r="CF15" s="121"/>
      <c r="CG15" s="121">
        <v>0</v>
      </c>
      <c r="CH15" s="120">
        <f t="shared" si="49"/>
        <v>0</v>
      </c>
      <c r="CI15" s="121"/>
      <c r="CJ15" s="121">
        <v>0</v>
      </c>
      <c r="CK15" s="120">
        <f t="shared" si="50"/>
        <v>0</v>
      </c>
      <c r="CL15" s="121">
        <v>0</v>
      </c>
      <c r="CM15" s="110">
        <v>0</v>
      </c>
      <c r="CN15" s="120">
        <f t="shared" si="51"/>
        <v>0</v>
      </c>
      <c r="CO15" s="121"/>
      <c r="CP15" s="111">
        <v>0</v>
      </c>
      <c r="CQ15" s="120">
        <f t="shared" si="52"/>
        <v>0</v>
      </c>
      <c r="CR15" s="121"/>
      <c r="CS15" s="121">
        <v>100</v>
      </c>
      <c r="CT15" s="120">
        <f t="shared" si="53"/>
        <v>100</v>
      </c>
      <c r="CU15" s="121">
        <v>0</v>
      </c>
      <c r="CV15" s="121">
        <v>100</v>
      </c>
      <c r="CW15" s="120">
        <f t="shared" si="54"/>
        <v>100</v>
      </c>
      <c r="CX15" s="121">
        <v>0</v>
      </c>
      <c r="CY15" s="111">
        <v>0</v>
      </c>
      <c r="CZ15" s="120">
        <f t="shared" si="55"/>
        <v>0</v>
      </c>
      <c r="DA15" s="121"/>
      <c r="DB15" s="121">
        <v>0</v>
      </c>
      <c r="DC15" s="120">
        <f t="shared" si="56"/>
        <v>0</v>
      </c>
      <c r="DD15" s="121"/>
      <c r="DE15" s="42">
        <v>0</v>
      </c>
      <c r="DF15" s="120">
        <f t="shared" si="57"/>
        <v>0</v>
      </c>
      <c r="DG15" s="121"/>
      <c r="DH15" s="121">
        <v>600</v>
      </c>
      <c r="DI15" s="120">
        <f t="shared" si="58"/>
        <v>600</v>
      </c>
      <c r="DJ15" s="121">
        <v>440</v>
      </c>
      <c r="DK15" s="121"/>
      <c r="DL15" s="114">
        <f t="shared" si="67"/>
        <v>53602.8</v>
      </c>
      <c r="DM15" s="114">
        <f t="shared" si="67"/>
        <v>53602.8</v>
      </c>
      <c r="DN15" s="114">
        <f>V15+AA15+AF15+AK15+AP15+AU15+AZ15+BC15+BF15+BI15+BL15+BO15+BR15+BZ15+CC15+CF15+CI15+CL15+CO15+CR15+CU15+DA15+DD15+DG15+DJ15</f>
        <v>45217.7</v>
      </c>
      <c r="DO15" s="121">
        <v>0</v>
      </c>
      <c r="DP15" s="120">
        <f t="shared" si="59"/>
        <v>0</v>
      </c>
      <c r="DQ15" s="121">
        <v>0</v>
      </c>
      <c r="DR15" s="121">
        <v>29600</v>
      </c>
      <c r="DS15" s="120">
        <f t="shared" si="60"/>
        <v>29600</v>
      </c>
      <c r="DT15" s="121">
        <v>0</v>
      </c>
      <c r="DU15" s="121">
        <v>0</v>
      </c>
      <c r="DV15" s="120">
        <f t="shared" si="61"/>
        <v>0</v>
      </c>
      <c r="DW15" s="121">
        <v>0</v>
      </c>
      <c r="DX15" s="121">
        <v>0</v>
      </c>
      <c r="DY15" s="120">
        <f t="shared" si="62"/>
        <v>0</v>
      </c>
      <c r="DZ15" s="121">
        <v>0</v>
      </c>
      <c r="EA15" s="42">
        <v>0</v>
      </c>
      <c r="EB15" s="120">
        <f t="shared" si="63"/>
        <v>0</v>
      </c>
      <c r="EC15" s="121">
        <v>0</v>
      </c>
      <c r="ED15" s="121">
        <v>16000</v>
      </c>
      <c r="EE15" s="120">
        <f t="shared" si="64"/>
        <v>16000</v>
      </c>
      <c r="EF15" s="121">
        <v>0</v>
      </c>
      <c r="EG15" s="121">
        <v>0</v>
      </c>
      <c r="EH15" s="114">
        <f t="shared" si="28"/>
        <v>45600</v>
      </c>
      <c r="EI15" s="120">
        <f t="shared" si="65"/>
        <v>45600</v>
      </c>
      <c r="EJ15" s="121">
        <f t="shared" si="29"/>
        <v>0</v>
      </c>
      <c r="EK15" s="14">
        <f t="shared" si="66"/>
        <v>-29600</v>
      </c>
    </row>
    <row r="16" spans="1:141" s="14" customFormat="1" ht="20.25" customHeight="1">
      <c r="A16" s="21">
        <v>7</v>
      </c>
      <c r="B16" s="138" t="s">
        <v>96</v>
      </c>
      <c r="C16" s="121">
        <v>715.2</v>
      </c>
      <c r="D16" s="121">
        <v>14099.9</v>
      </c>
      <c r="E16" s="119">
        <f t="shared" si="0"/>
        <v>99977.2</v>
      </c>
      <c r="F16" s="120">
        <f t="shared" si="30"/>
        <v>99977.199999999983</v>
      </c>
      <c r="G16" s="114">
        <f t="shared" si="1"/>
        <v>49748.4</v>
      </c>
      <c r="H16" s="114">
        <f t="shared" si="2"/>
        <v>49.759745221910606</v>
      </c>
      <c r="I16" s="114">
        <f t="shared" si="3"/>
        <v>49.759745221910599</v>
      </c>
      <c r="J16" s="114">
        <f t="shared" si="4"/>
        <v>8097.2</v>
      </c>
      <c r="K16" s="114">
        <f t="shared" si="4"/>
        <v>8097.2</v>
      </c>
      <c r="L16" s="114">
        <f>V16+AA16+AF16+AK16+AP16+AU16+AZ16+BR16+BZ16+CC16+CF16+CI16+CL16+CR16+CU16+DA16+DD16+DJ16</f>
        <v>8081.8000000000011</v>
      </c>
      <c r="M16" s="114">
        <f t="shared" si="5"/>
        <v>99.809810798794658</v>
      </c>
      <c r="N16" s="114">
        <f t="shared" si="6"/>
        <v>99.809810798794658</v>
      </c>
      <c r="O16" s="114">
        <f t="shared" si="7"/>
        <v>5228.3999999999996</v>
      </c>
      <c r="P16" s="120">
        <f t="shared" si="31"/>
        <v>5228.3999999999996</v>
      </c>
      <c r="Q16" s="120">
        <f>V16+AA16+AF16</f>
        <v>1952</v>
      </c>
      <c r="R16" s="114">
        <f t="shared" si="9"/>
        <v>37.334557417183078</v>
      </c>
      <c r="S16" s="113">
        <f t="shared" si="10"/>
        <v>37.334557417183078</v>
      </c>
      <c r="T16" s="122">
        <v>0</v>
      </c>
      <c r="U16" s="120">
        <f t="shared" si="32"/>
        <v>0</v>
      </c>
      <c r="V16" s="122">
        <v>0</v>
      </c>
      <c r="W16" s="114" t="e">
        <f t="shared" si="11"/>
        <v>#DIV/0!</v>
      </c>
      <c r="X16" s="113" t="e">
        <f t="shared" si="12"/>
        <v>#DIV/0!</v>
      </c>
      <c r="Y16" s="122">
        <v>0</v>
      </c>
      <c r="Z16" s="120">
        <f t="shared" si="33"/>
        <v>0</v>
      </c>
      <c r="AA16" s="122">
        <v>189.6</v>
      </c>
      <c r="AB16" s="114" t="e">
        <f t="shared" si="13"/>
        <v>#DIV/0!</v>
      </c>
      <c r="AC16" s="113" t="e">
        <f t="shared" si="14"/>
        <v>#DIV/0!</v>
      </c>
      <c r="AD16" s="122">
        <v>5228.3999999999996</v>
      </c>
      <c r="AE16" s="120">
        <f t="shared" si="34"/>
        <v>5228.3999999999996</v>
      </c>
      <c r="AF16" s="122">
        <v>1762.4</v>
      </c>
      <c r="AG16" s="114">
        <f t="shared" si="15"/>
        <v>33.708209012317347</v>
      </c>
      <c r="AH16" s="113">
        <f t="shared" si="16"/>
        <v>33.708209012317347</v>
      </c>
      <c r="AI16" s="122">
        <v>1968.8</v>
      </c>
      <c r="AJ16" s="120">
        <f t="shared" si="35"/>
        <v>1968.8</v>
      </c>
      <c r="AK16" s="122">
        <v>1199</v>
      </c>
      <c r="AL16" s="114">
        <f t="shared" si="17"/>
        <v>60.900040633888665</v>
      </c>
      <c r="AM16" s="113">
        <f t="shared" si="18"/>
        <v>60.900040633888665</v>
      </c>
      <c r="AN16" s="121">
        <v>0</v>
      </c>
      <c r="AO16" s="120">
        <f t="shared" si="36"/>
        <v>0</v>
      </c>
      <c r="AP16" s="121">
        <v>0</v>
      </c>
      <c r="AQ16" s="114" t="e">
        <f t="shared" si="19"/>
        <v>#DIV/0!</v>
      </c>
      <c r="AR16" s="113" t="e">
        <f t="shared" si="20"/>
        <v>#DIV/0!</v>
      </c>
      <c r="AS16" s="121">
        <v>0</v>
      </c>
      <c r="AT16" s="120">
        <f t="shared" si="37"/>
        <v>0</v>
      </c>
      <c r="AU16" s="121">
        <v>0</v>
      </c>
      <c r="AV16" s="114" t="e">
        <f t="shared" si="21"/>
        <v>#DIV/0!</v>
      </c>
      <c r="AW16" s="113" t="e">
        <f t="shared" si="22"/>
        <v>#DIV/0!</v>
      </c>
      <c r="AX16" s="38">
        <v>0</v>
      </c>
      <c r="AY16" s="120">
        <f t="shared" si="38"/>
        <v>0</v>
      </c>
      <c r="AZ16" s="121">
        <v>0</v>
      </c>
      <c r="BA16" s="121">
        <v>0</v>
      </c>
      <c r="BB16" s="120">
        <f t="shared" si="39"/>
        <v>0</v>
      </c>
      <c r="BC16" s="121">
        <v>0</v>
      </c>
      <c r="BD16" s="121">
        <v>50000</v>
      </c>
      <c r="BE16" s="120">
        <f t="shared" si="40"/>
        <v>50000</v>
      </c>
      <c r="BF16" s="121">
        <v>41666.6</v>
      </c>
      <c r="BG16" s="38">
        <v>0</v>
      </c>
      <c r="BH16" s="120">
        <f t="shared" si="41"/>
        <v>0</v>
      </c>
      <c r="BI16" s="115"/>
      <c r="BJ16" s="121">
        <v>0</v>
      </c>
      <c r="BK16" s="120">
        <f t="shared" si="42"/>
        <v>0</v>
      </c>
      <c r="BL16" s="121"/>
      <c r="BM16" s="38">
        <v>0</v>
      </c>
      <c r="BN16" s="120">
        <f t="shared" si="43"/>
        <v>0</v>
      </c>
      <c r="BO16" s="121">
        <v>0</v>
      </c>
      <c r="BP16" s="121">
        <v>0</v>
      </c>
      <c r="BQ16" s="120">
        <f t="shared" si="44"/>
        <v>0</v>
      </c>
      <c r="BR16" s="121">
        <v>0</v>
      </c>
      <c r="BS16" s="114">
        <f t="shared" si="23"/>
        <v>700</v>
      </c>
      <c r="BT16" s="120">
        <f t="shared" si="45"/>
        <v>700</v>
      </c>
      <c r="BU16" s="114">
        <f t="shared" si="24"/>
        <v>2700.9</v>
      </c>
      <c r="BV16" s="114">
        <f t="shared" si="25"/>
        <v>385.84285714285716</v>
      </c>
      <c r="BW16" s="113">
        <f t="shared" si="26"/>
        <v>385.84285714285716</v>
      </c>
      <c r="BX16" s="121">
        <v>700</v>
      </c>
      <c r="BY16" s="120">
        <f t="shared" si="46"/>
        <v>700</v>
      </c>
      <c r="BZ16" s="121">
        <v>2241.6</v>
      </c>
      <c r="CA16" s="121">
        <v>0</v>
      </c>
      <c r="CB16" s="120">
        <f t="shared" si="47"/>
        <v>0</v>
      </c>
      <c r="CC16" s="121">
        <v>0</v>
      </c>
      <c r="CD16" s="110">
        <v>0</v>
      </c>
      <c r="CE16" s="120">
        <f t="shared" si="48"/>
        <v>0</v>
      </c>
      <c r="CF16" s="121">
        <v>0</v>
      </c>
      <c r="CG16" s="121">
        <v>0</v>
      </c>
      <c r="CH16" s="120">
        <f t="shared" si="49"/>
        <v>0</v>
      </c>
      <c r="CI16" s="121">
        <v>459.3</v>
      </c>
      <c r="CJ16" s="121">
        <v>0</v>
      </c>
      <c r="CK16" s="120">
        <f t="shared" si="50"/>
        <v>0</v>
      </c>
      <c r="CL16" s="121">
        <v>0</v>
      </c>
      <c r="CM16" s="110">
        <v>0</v>
      </c>
      <c r="CN16" s="120">
        <f t="shared" si="51"/>
        <v>0</v>
      </c>
      <c r="CO16" s="121">
        <v>0</v>
      </c>
      <c r="CP16" s="111">
        <v>0</v>
      </c>
      <c r="CQ16" s="120">
        <f t="shared" si="52"/>
        <v>0</v>
      </c>
      <c r="CR16" s="121">
        <v>0</v>
      </c>
      <c r="CS16" s="121">
        <v>0</v>
      </c>
      <c r="CT16" s="120">
        <f t="shared" si="53"/>
        <v>0</v>
      </c>
      <c r="CU16" s="121">
        <v>280</v>
      </c>
      <c r="CV16" s="121">
        <v>0</v>
      </c>
      <c r="CW16" s="120">
        <f t="shared" si="54"/>
        <v>0</v>
      </c>
      <c r="CX16" s="121">
        <v>0</v>
      </c>
      <c r="CY16" s="111">
        <v>0</v>
      </c>
      <c r="CZ16" s="120">
        <f t="shared" si="55"/>
        <v>0</v>
      </c>
      <c r="DA16" s="121">
        <v>0</v>
      </c>
      <c r="DB16" s="121">
        <v>0</v>
      </c>
      <c r="DC16" s="120">
        <f t="shared" si="56"/>
        <v>0</v>
      </c>
      <c r="DD16" s="121">
        <v>0</v>
      </c>
      <c r="DE16" s="42">
        <v>0</v>
      </c>
      <c r="DF16" s="120">
        <f t="shared" si="57"/>
        <v>0</v>
      </c>
      <c r="DG16" s="121">
        <v>0</v>
      </c>
      <c r="DH16" s="121">
        <v>200</v>
      </c>
      <c r="DI16" s="120">
        <f t="shared" si="58"/>
        <v>200</v>
      </c>
      <c r="DJ16" s="121">
        <v>1949.9</v>
      </c>
      <c r="DK16" s="121"/>
      <c r="DL16" s="114">
        <f t="shared" si="67"/>
        <v>58097.2</v>
      </c>
      <c r="DM16" s="114">
        <f t="shared" si="67"/>
        <v>58097.2</v>
      </c>
      <c r="DN16" s="114">
        <f>V16+AA16+AF16+AK16+AP16+AU16+AZ16+BC16+BF16+BI16+BL16+BO16+BR16+BZ16+CC16+CF16+CI16+CL16+CO16+CR16+CU16+DA16+DD16+DG16+DJ16</f>
        <v>49748.4</v>
      </c>
      <c r="DO16" s="121">
        <v>0</v>
      </c>
      <c r="DP16" s="120">
        <f t="shared" si="59"/>
        <v>0</v>
      </c>
      <c r="DQ16" s="121">
        <v>0</v>
      </c>
      <c r="DR16" s="121">
        <v>41880</v>
      </c>
      <c r="DS16" s="120">
        <f t="shared" si="60"/>
        <v>41880</v>
      </c>
      <c r="DT16" s="121">
        <v>0</v>
      </c>
      <c r="DU16" s="121">
        <v>0</v>
      </c>
      <c r="DV16" s="120">
        <f t="shared" si="61"/>
        <v>0</v>
      </c>
      <c r="DW16" s="121">
        <v>0</v>
      </c>
      <c r="DX16" s="121">
        <v>0</v>
      </c>
      <c r="DY16" s="120">
        <f t="shared" si="62"/>
        <v>0</v>
      </c>
      <c r="DZ16" s="121">
        <v>0</v>
      </c>
      <c r="EA16" s="42">
        <v>0</v>
      </c>
      <c r="EB16" s="120">
        <f t="shared" si="63"/>
        <v>0</v>
      </c>
      <c r="EC16" s="121">
        <v>0</v>
      </c>
      <c r="ED16" s="121">
        <v>0</v>
      </c>
      <c r="EE16" s="120">
        <f t="shared" si="64"/>
        <v>0</v>
      </c>
      <c r="EF16" s="121">
        <v>0</v>
      </c>
      <c r="EG16" s="121">
        <v>0</v>
      </c>
      <c r="EH16" s="114">
        <f t="shared" si="28"/>
        <v>41880</v>
      </c>
      <c r="EI16" s="120">
        <f t="shared" si="65"/>
        <v>41880</v>
      </c>
      <c r="EJ16" s="121">
        <f t="shared" si="29"/>
        <v>0</v>
      </c>
      <c r="EK16" s="14">
        <f t="shared" si="66"/>
        <v>-41880</v>
      </c>
    </row>
    <row r="17" spans="1:141" s="14" customFormat="1" ht="20.25" customHeight="1">
      <c r="A17" s="21">
        <v>8</v>
      </c>
      <c r="B17" s="138" t="s">
        <v>105</v>
      </c>
      <c r="C17" s="132">
        <v>72464</v>
      </c>
      <c r="D17" s="132">
        <v>664387.5</v>
      </c>
      <c r="E17" s="119">
        <f t="shared" si="0"/>
        <v>4441506.240983841</v>
      </c>
      <c r="F17" s="120">
        <f t="shared" si="30"/>
        <v>4441506.240983841</v>
      </c>
      <c r="G17" s="114">
        <f t="shared" si="1"/>
        <v>2394027.0999999996</v>
      </c>
      <c r="H17" s="114">
        <f t="shared" si="2"/>
        <v>53.90124363463007</v>
      </c>
      <c r="I17" s="114">
        <f t="shared" si="3"/>
        <v>53.90124363463007</v>
      </c>
      <c r="J17" s="114">
        <f t="shared" si="4"/>
        <v>634000</v>
      </c>
      <c r="K17" s="114">
        <f t="shared" si="4"/>
        <v>634000</v>
      </c>
      <c r="L17" s="114">
        <f>V17+AA17+AF17+AK17+AP17+AU17+AZ17+BR17+BZ17+CC17+CF17+CI17+CL17+CR17+CU17+DA17+DD17+DJ17</f>
        <v>484296.20000000007</v>
      </c>
      <c r="M17" s="114">
        <f t="shared" si="5"/>
        <v>76.387413249211363</v>
      </c>
      <c r="N17" s="114">
        <f t="shared" si="6"/>
        <v>76.387413249211363</v>
      </c>
      <c r="O17" s="114">
        <f t="shared" si="7"/>
        <v>188000</v>
      </c>
      <c r="P17" s="120">
        <f t="shared" si="31"/>
        <v>188000</v>
      </c>
      <c r="Q17" s="120">
        <f t="shared" si="8"/>
        <v>130901.2</v>
      </c>
      <c r="R17" s="114">
        <f t="shared" si="9"/>
        <v>69.628297872340426</v>
      </c>
      <c r="S17" s="113">
        <f t="shared" si="10"/>
        <v>69.628297872340426</v>
      </c>
      <c r="T17" s="117">
        <v>1000</v>
      </c>
      <c r="U17" s="120">
        <f t="shared" si="32"/>
        <v>1000</v>
      </c>
      <c r="V17" s="117">
        <v>1835.2</v>
      </c>
      <c r="W17" s="117">
        <f>+V17/U17*100</f>
        <v>183.51999999999998</v>
      </c>
      <c r="X17" s="117">
        <f>+V17/T17*100</f>
        <v>183.51999999999998</v>
      </c>
      <c r="Y17" s="117">
        <v>20000</v>
      </c>
      <c r="Z17" s="120">
        <f t="shared" si="33"/>
        <v>20000</v>
      </c>
      <c r="AA17" s="117">
        <v>31842.5</v>
      </c>
      <c r="AB17" s="114">
        <f t="shared" si="13"/>
        <v>159.21250000000001</v>
      </c>
      <c r="AC17" s="117">
        <f>+AA17/Y17*100</f>
        <v>159.21250000000001</v>
      </c>
      <c r="AD17" s="117">
        <v>167000</v>
      </c>
      <c r="AE17" s="120">
        <f t="shared" si="34"/>
        <v>167000</v>
      </c>
      <c r="AF17" s="117">
        <v>97223.5</v>
      </c>
      <c r="AG17" s="117">
        <f>+AF17/AE17*100</f>
        <v>58.217664670658685</v>
      </c>
      <c r="AH17" s="117">
        <f>+AF17/AD17*100</f>
        <v>58.217664670658685</v>
      </c>
      <c r="AI17" s="117">
        <v>236000</v>
      </c>
      <c r="AJ17" s="120">
        <f t="shared" si="35"/>
        <v>236000</v>
      </c>
      <c r="AK17" s="117">
        <v>155895.5</v>
      </c>
      <c r="AL17" s="117">
        <f>+AK17/AJ17*100</f>
        <v>66.057415254237284</v>
      </c>
      <c r="AM17" s="117">
        <f>+AK17/AI17*100</f>
        <v>66.057415254237284</v>
      </c>
      <c r="AN17" s="117">
        <v>12400</v>
      </c>
      <c r="AO17" s="120">
        <f t="shared" si="36"/>
        <v>12400</v>
      </c>
      <c r="AP17" s="127">
        <v>15997.6</v>
      </c>
      <c r="AQ17" s="117">
        <f>+AP17/AO17*100</f>
        <v>129.01290322580644</v>
      </c>
      <c r="AR17" s="117">
        <f>+AP17/AN17*100</f>
        <v>129.01290322580644</v>
      </c>
      <c r="AS17" s="117">
        <v>5000</v>
      </c>
      <c r="AT17" s="120">
        <f t="shared" si="37"/>
        <v>5000</v>
      </c>
      <c r="AU17" s="117">
        <v>4540.8999999999996</v>
      </c>
      <c r="AV17" s="117">
        <f>+AU17/AT17*100</f>
        <v>90.817999999999984</v>
      </c>
      <c r="AW17" s="117">
        <f>+AU17/AS17*100</f>
        <v>90.817999999999984</v>
      </c>
      <c r="AX17" s="117">
        <v>0</v>
      </c>
      <c r="AY17" s="120">
        <f t="shared" si="38"/>
        <v>0</v>
      </c>
      <c r="AZ17" s="117">
        <v>0</v>
      </c>
      <c r="BA17" s="117">
        <v>0</v>
      </c>
      <c r="BB17" s="120">
        <f t="shared" si="39"/>
        <v>0</v>
      </c>
      <c r="BC17" s="117">
        <v>0</v>
      </c>
      <c r="BD17" s="117">
        <v>2003328.440983841</v>
      </c>
      <c r="BE17" s="120">
        <f t="shared" si="40"/>
        <v>2003328.4409838412</v>
      </c>
      <c r="BF17" s="117">
        <v>1669440.3</v>
      </c>
      <c r="BG17" s="117">
        <v>0</v>
      </c>
      <c r="BH17" s="120">
        <f t="shared" si="41"/>
        <v>0</v>
      </c>
      <c r="BI17" s="127">
        <v>150</v>
      </c>
      <c r="BJ17" s="117">
        <v>2178.8000000000002</v>
      </c>
      <c r="BK17" s="120">
        <f t="shared" si="42"/>
        <v>2178.8000000000002</v>
      </c>
      <c r="BL17" s="127">
        <v>3604.9</v>
      </c>
      <c r="BM17" s="117">
        <v>0</v>
      </c>
      <c r="BN17" s="120">
        <f t="shared" si="43"/>
        <v>0</v>
      </c>
      <c r="BO17" s="117">
        <v>0</v>
      </c>
      <c r="BP17" s="117">
        <v>0</v>
      </c>
      <c r="BQ17" s="120">
        <f t="shared" si="44"/>
        <v>0</v>
      </c>
      <c r="BR17" s="117">
        <v>0</v>
      </c>
      <c r="BS17" s="114">
        <f t="shared" si="23"/>
        <v>70740</v>
      </c>
      <c r="BT17" s="120">
        <f t="shared" si="45"/>
        <v>70740</v>
      </c>
      <c r="BU17" s="114">
        <f>BZ17+CC17+CF17+CI17</f>
        <v>60297</v>
      </c>
      <c r="BV17" s="117">
        <f>+BU17/BT17*100</f>
        <v>85.237489397794747</v>
      </c>
      <c r="BW17" s="117">
        <f>+BU17/BS17*100</f>
        <v>85.237489397794747</v>
      </c>
      <c r="BX17" s="117">
        <v>58170</v>
      </c>
      <c r="BY17" s="120">
        <f t="shared" si="46"/>
        <v>58170</v>
      </c>
      <c r="BZ17" s="117">
        <v>47749.8</v>
      </c>
      <c r="CA17" s="117">
        <v>8510</v>
      </c>
      <c r="CB17" s="120">
        <f t="shared" si="47"/>
        <v>8510</v>
      </c>
      <c r="CC17" s="117">
        <v>7946.7</v>
      </c>
      <c r="CD17" s="117">
        <v>0</v>
      </c>
      <c r="CE17" s="120">
        <f t="shared" si="48"/>
        <v>0</v>
      </c>
      <c r="CF17" s="117"/>
      <c r="CG17" s="117">
        <v>4060</v>
      </c>
      <c r="CH17" s="120">
        <f t="shared" si="49"/>
        <v>4060</v>
      </c>
      <c r="CI17" s="117">
        <v>4600.5</v>
      </c>
      <c r="CJ17" s="117">
        <v>0</v>
      </c>
      <c r="CK17" s="120">
        <f t="shared" si="50"/>
        <v>0</v>
      </c>
      <c r="CL17" s="117">
        <v>0</v>
      </c>
      <c r="CM17" s="117">
        <v>1999</v>
      </c>
      <c r="CN17" s="120">
        <f t="shared" si="51"/>
        <v>1999</v>
      </c>
      <c r="CO17" s="117">
        <v>1599.2</v>
      </c>
      <c r="CP17" s="117">
        <v>0</v>
      </c>
      <c r="CQ17" s="120">
        <f t="shared" si="52"/>
        <v>0</v>
      </c>
      <c r="CR17" s="117">
        <v>0</v>
      </c>
      <c r="CS17" s="117">
        <v>100460</v>
      </c>
      <c r="CT17" s="120">
        <f t="shared" si="53"/>
        <v>100460</v>
      </c>
      <c r="CU17" s="117">
        <v>94936.8</v>
      </c>
      <c r="CV17" s="117">
        <v>38000</v>
      </c>
      <c r="CW17" s="120">
        <f t="shared" si="54"/>
        <v>38000</v>
      </c>
      <c r="CX17" s="117">
        <v>25298</v>
      </c>
      <c r="CY17" s="117">
        <v>5000</v>
      </c>
      <c r="CZ17" s="120">
        <f t="shared" si="55"/>
        <v>5000</v>
      </c>
      <c r="DA17" s="117">
        <v>3448.9</v>
      </c>
      <c r="DB17" s="117">
        <v>400</v>
      </c>
      <c r="DC17" s="120">
        <f t="shared" si="56"/>
        <v>400</v>
      </c>
      <c r="DD17" s="117">
        <v>638.4</v>
      </c>
      <c r="DE17" s="117">
        <v>0</v>
      </c>
      <c r="DF17" s="120">
        <f t="shared" si="57"/>
        <v>0</v>
      </c>
      <c r="DG17" s="117">
        <v>234936.5</v>
      </c>
      <c r="DH17" s="117">
        <v>16000</v>
      </c>
      <c r="DI17" s="120">
        <f t="shared" si="58"/>
        <v>16000</v>
      </c>
      <c r="DJ17" s="117">
        <v>17639.900000000001</v>
      </c>
      <c r="DK17" s="117"/>
      <c r="DL17" s="114">
        <f>T17+Y17+AD17+AI17+AN17+AS17+AX17+BA17+BD17+BG17+BJ17+BM17+BP17+BX17+CA17+CD17+CG17+CJ17+CM17+CP17+CS17+CY17+DB17+DE17+DH17</f>
        <v>2641506.240983841</v>
      </c>
      <c r="DM17" s="114">
        <f t="shared" si="67"/>
        <v>2641506.240983841</v>
      </c>
      <c r="DN17" s="114">
        <f>V17+AA17+AF17+AK17+AP17+AU17+AZ17+BC17+BF17+BI17+BL17+BO17+BR17+BZ17+CC17+CF17+CI17+CL17+CO17+CR17+CU17+DA17+DD17+DG17+DJ17</f>
        <v>2394027.0999999996</v>
      </c>
      <c r="DO17" s="117">
        <v>0</v>
      </c>
      <c r="DP17" s="120">
        <f t="shared" si="59"/>
        <v>0</v>
      </c>
      <c r="DQ17" s="117">
        <v>0</v>
      </c>
      <c r="DR17" s="117">
        <v>1800000</v>
      </c>
      <c r="DS17" s="120">
        <f t="shared" si="60"/>
        <v>1800000</v>
      </c>
      <c r="DT17" s="117">
        <v>0</v>
      </c>
      <c r="DU17" s="117">
        <v>0</v>
      </c>
      <c r="DV17" s="120">
        <f t="shared" si="61"/>
        <v>0</v>
      </c>
      <c r="DW17" s="117">
        <v>0</v>
      </c>
      <c r="DX17" s="117">
        <v>0</v>
      </c>
      <c r="DY17" s="120">
        <f t="shared" si="62"/>
        <v>0</v>
      </c>
      <c r="DZ17" s="117">
        <v>0</v>
      </c>
      <c r="EA17" s="117">
        <v>0</v>
      </c>
      <c r="EB17" s="120">
        <f t="shared" si="63"/>
        <v>0</v>
      </c>
      <c r="EC17" s="117">
        <v>0</v>
      </c>
      <c r="ED17" s="117">
        <v>515000</v>
      </c>
      <c r="EE17" s="120">
        <f t="shared" si="64"/>
        <v>515000</v>
      </c>
      <c r="EF17" s="117">
        <v>0</v>
      </c>
      <c r="EG17" s="117">
        <v>0</v>
      </c>
      <c r="EH17" s="114">
        <f>DO17+DR17+DU17+DX17+EA17+ED17</f>
        <v>2315000</v>
      </c>
      <c r="EI17" s="120">
        <f t="shared" si="65"/>
        <v>2315000</v>
      </c>
      <c r="EJ17" s="121">
        <f t="shared" si="29"/>
        <v>0</v>
      </c>
    </row>
    <row r="18" spans="1:141" s="17" customFormat="1" ht="18.75" customHeight="1">
      <c r="A18" s="21"/>
      <c r="B18" s="90" t="s">
        <v>44</v>
      </c>
      <c r="C18" s="116">
        <f>SUM(C10:C17)</f>
        <v>603184.89999999991</v>
      </c>
      <c r="D18" s="116">
        <f>SUM(D10:D17)</f>
        <v>1292986</v>
      </c>
      <c r="E18" s="119">
        <f>SUM(E10:E17)</f>
        <v>14263465.432279982</v>
      </c>
      <c r="F18" s="120">
        <f t="shared" si="30"/>
        <v>14263465.432279982</v>
      </c>
      <c r="G18" s="124">
        <f>SUM(G10:G17)</f>
        <v>9565383.5</v>
      </c>
      <c r="H18" s="114">
        <f t="shared" si="2"/>
        <v>67.062128382576347</v>
      </c>
      <c r="I18" s="114">
        <f t="shared" si="3"/>
        <v>67.062128382576347</v>
      </c>
      <c r="J18" s="119">
        <f>SUM(J10:J17)</f>
        <v>2923516</v>
      </c>
      <c r="K18" s="114">
        <f>SUM(K10:K17)</f>
        <v>2923516</v>
      </c>
      <c r="L18" s="124">
        <f>SUM(L10:L17)</f>
        <v>2325021.6</v>
      </c>
      <c r="M18" s="114">
        <f t="shared" si="5"/>
        <v>79.528266648788644</v>
      </c>
      <c r="N18" s="114">
        <f t="shared" si="6"/>
        <v>79.528266648788644</v>
      </c>
      <c r="O18" s="119">
        <f>SUM(O10:O17)</f>
        <v>919693.00000000012</v>
      </c>
      <c r="P18" s="120">
        <f t="shared" si="31"/>
        <v>919693.00000000012</v>
      </c>
      <c r="Q18" s="124">
        <f>SUM(Q10:Q17)</f>
        <v>645338.69999999995</v>
      </c>
      <c r="R18" s="114">
        <f t="shared" si="9"/>
        <v>70.168925935067449</v>
      </c>
      <c r="S18" s="113">
        <f t="shared" si="10"/>
        <v>70.168925935067449</v>
      </c>
      <c r="T18" s="119">
        <f>SUM(T10:T17)</f>
        <v>48627.8</v>
      </c>
      <c r="U18" s="120">
        <f t="shared" si="32"/>
        <v>48627.8</v>
      </c>
      <c r="V18" s="124">
        <f>SUM(V10:V17)</f>
        <v>41866.399999999994</v>
      </c>
      <c r="W18" s="114">
        <f t="shared" ref="W18" si="68">V18/U18*100</f>
        <v>86.095607862169359</v>
      </c>
      <c r="X18" s="113">
        <f t="shared" ref="X18" si="69">V18/T18*100</f>
        <v>86.095607862169359</v>
      </c>
      <c r="Y18" s="119">
        <f>SUM(Y10:Y17)</f>
        <v>111935.8</v>
      </c>
      <c r="Z18" s="120">
        <f t="shared" si="33"/>
        <v>111935.8</v>
      </c>
      <c r="AA18" s="124">
        <f>SUM(AA10:AA17)</f>
        <v>97042.799999999988</v>
      </c>
      <c r="AB18" s="114">
        <f t="shared" si="13"/>
        <v>86.695051985155771</v>
      </c>
      <c r="AC18" s="113">
        <f t="shared" ref="AC18" si="70">AA18/Y18*100</f>
        <v>86.695051985155771</v>
      </c>
      <c r="AD18" s="119">
        <f>SUM(AD10:AD17)</f>
        <v>759129.4</v>
      </c>
      <c r="AE18" s="120">
        <f t="shared" si="34"/>
        <v>759129.4</v>
      </c>
      <c r="AF18" s="124">
        <f>SUM(AF10:AF17)</f>
        <v>506429.5</v>
      </c>
      <c r="AG18" s="114">
        <f t="shared" ref="AG18" si="71">AF18/AE18*100</f>
        <v>66.711880741280737</v>
      </c>
      <c r="AH18" s="113">
        <f t="shared" ref="AH18" si="72">AF18/AD18*100</f>
        <v>66.711880741280737</v>
      </c>
      <c r="AI18" s="119">
        <f>SUM(AI10:AI17)</f>
        <v>1034352</v>
      </c>
      <c r="AJ18" s="120">
        <f t="shared" si="35"/>
        <v>1034352</v>
      </c>
      <c r="AK18" s="124">
        <f>SUM(AK10:AK17)</f>
        <v>736444.7</v>
      </c>
      <c r="AL18" s="114">
        <f>AK18/AJ18*100</f>
        <v>71.198653843179102</v>
      </c>
      <c r="AM18" s="113">
        <f t="shared" ref="AM18" si="73">AK18/AI18*100</f>
        <v>71.198653843179102</v>
      </c>
      <c r="AN18" s="119">
        <f>SUM(AN10:AN17)</f>
        <v>131147</v>
      </c>
      <c r="AO18" s="120">
        <f t="shared" si="36"/>
        <v>131147</v>
      </c>
      <c r="AP18" s="124">
        <f>SUM(AP10:AP17)</f>
        <v>229715.80000000002</v>
      </c>
      <c r="AQ18" s="114">
        <f>AP18/AO18*100</f>
        <v>175.15902003095763</v>
      </c>
      <c r="AR18" s="113">
        <f>AP18/AN18*100</f>
        <v>175.15902003095763</v>
      </c>
      <c r="AS18" s="119">
        <f>SUM(AS10:AS17)</f>
        <v>41800</v>
      </c>
      <c r="AT18" s="120">
        <f t="shared" si="37"/>
        <v>41800</v>
      </c>
      <c r="AU18" s="124">
        <f>SUM(AU10:AU17)</f>
        <v>37853.4</v>
      </c>
      <c r="AV18" s="114">
        <f>AU18/AT18*100</f>
        <v>90.558373205741631</v>
      </c>
      <c r="AW18" s="113">
        <f>AU18/AS18*100</f>
        <v>90.558373205741631</v>
      </c>
      <c r="AX18" s="119">
        <f>SUM(AX10:AX17)</f>
        <v>0</v>
      </c>
      <c r="AY18" s="120">
        <f t="shared" si="38"/>
        <v>0</v>
      </c>
      <c r="AZ18" s="124">
        <f>SUM(AZ10:AZ17)</f>
        <v>0</v>
      </c>
      <c r="BA18" s="119">
        <f>SUM(BA10:BA17)</f>
        <v>0</v>
      </c>
      <c r="BB18" s="120">
        <f t="shared" si="39"/>
        <v>0</v>
      </c>
      <c r="BC18" s="124">
        <f>SUM(BC10:BC17)</f>
        <v>0</v>
      </c>
      <c r="BD18" s="119">
        <f>SUM(BD10:BD17)</f>
        <v>7342917.1322799837</v>
      </c>
      <c r="BE18" s="120">
        <f t="shared" si="40"/>
        <v>7342917.1322799847</v>
      </c>
      <c r="BF18" s="124">
        <f>SUM(BF10:BF17)</f>
        <v>6119097.2999999989</v>
      </c>
      <c r="BG18" s="119">
        <f>SUM(BG10:BG17)</f>
        <v>0</v>
      </c>
      <c r="BH18" s="120">
        <f t="shared" si="41"/>
        <v>0</v>
      </c>
      <c r="BI18" s="124">
        <f>SUM(BI10:BI17)</f>
        <v>150</v>
      </c>
      <c r="BJ18" s="119">
        <f>SUM(BJ10:BJ17)</f>
        <v>31305.3</v>
      </c>
      <c r="BK18" s="120">
        <f t="shared" si="42"/>
        <v>31305.300000000003</v>
      </c>
      <c r="BL18" s="124">
        <f>SUM(BL10:BL17)</f>
        <v>29041.1</v>
      </c>
      <c r="BM18" s="119">
        <f>SUM(BM10:BM17)</f>
        <v>0</v>
      </c>
      <c r="BN18" s="120">
        <f t="shared" si="43"/>
        <v>0</v>
      </c>
      <c r="BO18" s="124">
        <f>SUM(BO10:BO17)</f>
        <v>0</v>
      </c>
      <c r="BP18" s="119">
        <f>SUM(BP10:BP17)</f>
        <v>0</v>
      </c>
      <c r="BQ18" s="120">
        <f t="shared" si="44"/>
        <v>0</v>
      </c>
      <c r="BR18" s="124">
        <f>SUM(BR10:BR17)</f>
        <v>0</v>
      </c>
      <c r="BS18" s="119">
        <f>SUM(BS10:BS17)</f>
        <v>208724</v>
      </c>
      <c r="BT18" s="120">
        <f t="shared" si="45"/>
        <v>208724</v>
      </c>
      <c r="BU18" s="124">
        <f>SUM(BU10:BU17)</f>
        <v>165769.19999999998</v>
      </c>
      <c r="BV18" s="114">
        <f>BU18/BT18*100</f>
        <v>79.420287077671929</v>
      </c>
      <c r="BW18" s="113">
        <f>BU18/BS18*100</f>
        <v>79.420287077671929</v>
      </c>
      <c r="BX18" s="119">
        <f>SUM(BX10:BX17)</f>
        <v>150942</v>
      </c>
      <c r="BY18" s="120">
        <f t="shared" si="46"/>
        <v>150942</v>
      </c>
      <c r="BZ18" s="124">
        <f>SUM(BZ10:BZ17)</f>
        <v>117807.8</v>
      </c>
      <c r="CA18" s="119">
        <f>SUM(CA10:CA17)</f>
        <v>31230</v>
      </c>
      <c r="CB18" s="120">
        <f t="shared" si="47"/>
        <v>31230</v>
      </c>
      <c r="CC18" s="124">
        <f>SUM(CC10:CC17)</f>
        <v>23932.300000000003</v>
      </c>
      <c r="CD18" s="119">
        <f>SUM(CD10:CD17)</f>
        <v>13000</v>
      </c>
      <c r="CE18" s="120">
        <f t="shared" si="48"/>
        <v>13000</v>
      </c>
      <c r="CF18" s="124">
        <f>SUM(CF10:CF17)</f>
        <v>6902.0999999999995</v>
      </c>
      <c r="CG18" s="119">
        <f>SUM(CG10:CG17)</f>
        <v>13552</v>
      </c>
      <c r="CH18" s="120">
        <f t="shared" si="49"/>
        <v>13552</v>
      </c>
      <c r="CI18" s="124">
        <f>SUM(CI10:CI17)</f>
        <v>17127</v>
      </c>
      <c r="CJ18" s="119">
        <f>SUM(CJ10:CJ17)</f>
        <v>0</v>
      </c>
      <c r="CK18" s="120">
        <f t="shared" si="50"/>
        <v>0</v>
      </c>
      <c r="CL18" s="124">
        <f>SUM(CL10:CL17)</f>
        <v>0</v>
      </c>
      <c r="CM18" s="119">
        <f>SUM(CM10:CM17)</f>
        <v>10451.4</v>
      </c>
      <c r="CN18" s="120">
        <f t="shared" si="51"/>
        <v>10451.4</v>
      </c>
      <c r="CO18" s="124">
        <f>SUM(CO10:CO17)</f>
        <v>8102.7999999999993</v>
      </c>
      <c r="CP18" s="119">
        <f>SUM(CP10:CP17)</f>
        <v>10000</v>
      </c>
      <c r="CQ18" s="120">
        <f t="shared" si="52"/>
        <v>10000</v>
      </c>
      <c r="CR18" s="124">
        <f>SUM(CR10:CR17)</f>
        <v>7751.3</v>
      </c>
      <c r="CS18" s="119">
        <f>SUM(CS10:CS17)</f>
        <v>503370</v>
      </c>
      <c r="CT18" s="120">
        <f t="shared" si="53"/>
        <v>503370</v>
      </c>
      <c r="CU18" s="124">
        <f>SUM(CU10:CU17)</f>
        <v>416609.60000000003</v>
      </c>
      <c r="CV18" s="119">
        <f>SUM(CV10:CV17)</f>
        <v>177630</v>
      </c>
      <c r="CW18" s="120">
        <f t="shared" si="54"/>
        <v>177630</v>
      </c>
      <c r="CX18" s="124">
        <f>SUM(CX10:CX17)</f>
        <v>127544.9</v>
      </c>
      <c r="CY18" s="119">
        <f>SUM(CY10:CY17)</f>
        <v>24200</v>
      </c>
      <c r="CZ18" s="120">
        <f t="shared" si="55"/>
        <v>24200</v>
      </c>
      <c r="DA18" s="124">
        <f>SUM(DA10:DA17)</f>
        <v>30961</v>
      </c>
      <c r="DB18" s="119">
        <f>SUM(DB10:DB17)</f>
        <v>5400</v>
      </c>
      <c r="DC18" s="120">
        <f t="shared" si="56"/>
        <v>5400</v>
      </c>
      <c r="DD18" s="124">
        <f>SUM(DD10:DD17)</f>
        <v>15044.3</v>
      </c>
      <c r="DE18" s="119">
        <f>SUM(DE10:DE17)</f>
        <v>0</v>
      </c>
      <c r="DF18" s="120">
        <f t="shared" si="57"/>
        <v>0</v>
      </c>
      <c r="DG18" s="124">
        <f>SUM(DG10:DG17)</f>
        <v>235784.3</v>
      </c>
      <c r="DH18" s="119">
        <f>SUM(DH10:DH17)</f>
        <v>44830</v>
      </c>
      <c r="DI18" s="120">
        <f t="shared" si="58"/>
        <v>44830</v>
      </c>
      <c r="DJ18" s="124">
        <f>SUM(DJ10:DJ17)</f>
        <v>39533.600000000006</v>
      </c>
      <c r="DK18" s="121">
        <f>SUM(DK10:DK17)</f>
        <v>0</v>
      </c>
      <c r="DL18" s="119">
        <f>SUM(DL10:DL17)</f>
        <v>10308189.832279984</v>
      </c>
      <c r="DM18" s="120">
        <f>DL18/12*9</f>
        <v>7731142.3742099879</v>
      </c>
      <c r="DN18" s="124">
        <f>SUM(DN10:DN17)</f>
        <v>8717197.1000000015</v>
      </c>
      <c r="DO18" s="119">
        <f>SUM(DO10:DO17)</f>
        <v>0</v>
      </c>
      <c r="DP18" s="120">
        <f t="shared" si="59"/>
        <v>0</v>
      </c>
      <c r="DQ18" s="124">
        <f>SUM(DQ10:DQ17)</f>
        <v>-99</v>
      </c>
      <c r="DR18" s="119">
        <f>SUM(DR10:DR17)</f>
        <v>3955175.6</v>
      </c>
      <c r="DS18" s="120">
        <f t="shared" si="60"/>
        <v>3955175.6</v>
      </c>
      <c r="DT18" s="124">
        <f>SUM(DT10:DT17)</f>
        <v>848269.40000000014</v>
      </c>
      <c r="DU18" s="119">
        <f>SUM(DU10:DU17)</f>
        <v>0</v>
      </c>
      <c r="DV18" s="120">
        <f t="shared" si="61"/>
        <v>0</v>
      </c>
      <c r="DW18" s="124">
        <f>SUM(DW10:DW17)</f>
        <v>0</v>
      </c>
      <c r="DX18" s="119">
        <f>SUM(DX10:DX17)</f>
        <v>0</v>
      </c>
      <c r="DY18" s="120">
        <f t="shared" si="62"/>
        <v>0</v>
      </c>
      <c r="DZ18" s="124">
        <f>SUM(DZ10:DZ17)</f>
        <v>0</v>
      </c>
      <c r="EA18" s="119">
        <f>SUM(EA10:EA17)</f>
        <v>100</v>
      </c>
      <c r="EB18" s="120">
        <f t="shared" si="63"/>
        <v>100</v>
      </c>
      <c r="EC18" s="124">
        <f>SUM(EC10:EC17)</f>
        <v>16</v>
      </c>
      <c r="ED18" s="119">
        <f>SUM(ED10:ED17)</f>
        <v>1114067.8</v>
      </c>
      <c r="EE18" s="120">
        <f t="shared" si="64"/>
        <v>1114067.8</v>
      </c>
      <c r="EF18" s="124">
        <f>SUM(EF10:EF17)</f>
        <v>287688.59999999998</v>
      </c>
      <c r="EG18" s="121">
        <f>SUM(EG10:EG17)</f>
        <v>0</v>
      </c>
      <c r="EH18" s="119">
        <f>SUM(EH10:EH17)</f>
        <v>5069343.4000000004</v>
      </c>
      <c r="EI18" s="120">
        <f t="shared" si="65"/>
        <v>5069343.4000000004</v>
      </c>
      <c r="EJ18" s="124">
        <f>SUM(EJ10:EJ17)</f>
        <v>1135875</v>
      </c>
      <c r="EK18" s="118">
        <f>SUM(EK10:EK17)</f>
        <v>-255275.59999999998</v>
      </c>
    </row>
    <row r="19" spans="1:141" hidden="1">
      <c r="B19" s="1"/>
      <c r="E19" s="52"/>
      <c r="F19" s="120">
        <f t="shared" ref="F19:F21" si="74">E19/12*2</f>
        <v>0</v>
      </c>
      <c r="G19" s="52"/>
      <c r="J19" s="108">
        <f>J18/E18*100</f>
        <v>20.496533706203842</v>
      </c>
      <c r="P19" s="120">
        <f t="shared" ref="P19:P20" si="75">O19/12*12</f>
        <v>0</v>
      </c>
      <c r="U19" s="120">
        <f t="shared" ref="U19:U21" si="76">T19/12*6</f>
        <v>0</v>
      </c>
      <c r="Z19" s="120">
        <f t="shared" ref="Z19:Z21" si="77">Y19/12*12</f>
        <v>0</v>
      </c>
      <c r="AE19" s="120">
        <f t="shared" ref="AE19:AE21" si="78">AD19/12*9</f>
        <v>0</v>
      </c>
      <c r="AJ19" s="120">
        <f t="shared" ref="AJ19:AJ21" si="79">AI19/12*12</f>
        <v>0</v>
      </c>
      <c r="AO19" s="120">
        <f t="shared" ref="AO19:AO21" si="80">AN19/12*9</f>
        <v>0</v>
      </c>
      <c r="AT19" s="120">
        <f t="shared" ref="AT19:AT21" si="81">AS19/12*12</f>
        <v>0</v>
      </c>
      <c r="AY19" s="120">
        <f t="shared" ref="AY19:AY21" si="82">AX19/12*6</f>
        <v>0</v>
      </c>
      <c r="BB19" s="120">
        <f t="shared" ref="BB19:BB21" si="83">BA19/12*2</f>
        <v>0</v>
      </c>
      <c r="BD19" s="52"/>
      <c r="BE19" s="120">
        <f t="shared" ref="BE19:BE21" si="84">BD19/12*12</f>
        <v>0</v>
      </c>
      <c r="BH19" s="120">
        <f t="shared" ref="BH19:BH21" si="85">BG19/12*6</f>
        <v>0</v>
      </c>
      <c r="BK19" s="120">
        <f t="shared" ref="BK19:BK21" si="86">BJ19/12*3</f>
        <v>0</v>
      </c>
      <c r="BN19" s="120">
        <f t="shared" ref="BN19:BN21" si="87">BM19/12*9</f>
        <v>0</v>
      </c>
      <c r="BQ19" s="120">
        <f>BP19/12*1</f>
        <v>0</v>
      </c>
      <c r="BT19" s="120">
        <f t="shared" ref="BT19:BT21" si="88">BS19/12*9</f>
        <v>0</v>
      </c>
      <c r="BY19" s="120">
        <f t="shared" ref="BY19:BY21" si="89">BX19/12*9</f>
        <v>0</v>
      </c>
      <c r="CB19" s="120">
        <f>CA19/12*3</f>
        <v>0</v>
      </c>
      <c r="CE19" s="120">
        <f t="shared" ref="CE19:CE21" si="90">CD19/12*6</f>
        <v>0</v>
      </c>
      <c r="CH19" s="120">
        <f t="shared" ref="CH19:CH21" si="91">CG19/12*12</f>
        <v>0</v>
      </c>
      <c r="CK19" s="120">
        <f t="shared" ref="CK19:CK21" si="92">CJ19/12*9</f>
        <v>0</v>
      </c>
      <c r="CN19" s="120">
        <f t="shared" ref="CN19:CN21" si="93">CM19/12*6</f>
        <v>0</v>
      </c>
      <c r="CQ19" s="120">
        <f t="shared" ref="CQ19:CQ21" si="94">CP19/12*12</f>
        <v>0</v>
      </c>
      <c r="CT19" s="120">
        <f t="shared" ref="CT19:CT21" si="95">CS19/12*3</f>
        <v>0</v>
      </c>
      <c r="CW19" s="120">
        <f t="shared" ref="CW19:CW21" si="96">CV19/12*1</f>
        <v>0</v>
      </c>
      <c r="CZ19" s="120">
        <f t="shared" ref="CZ19:CZ21" si="97">CY19/12*2</f>
        <v>0</v>
      </c>
      <c r="DC19" s="120">
        <f t="shared" ref="DC19:DC21" si="98">DB19/12*1</f>
        <v>0</v>
      </c>
      <c r="DF19" s="120">
        <f t="shared" ref="DF19:DF21" si="99">DE19/12*3</f>
        <v>0</v>
      </c>
      <c r="DI19" s="120">
        <f t="shared" ref="DI19:DI21" si="100">DH19/12*6</f>
        <v>0</v>
      </c>
      <c r="DP19" s="120">
        <f t="shared" ref="DP19:DP21" si="101">DO19/12*6</f>
        <v>0</v>
      </c>
      <c r="DS19" s="120">
        <f t="shared" ref="DS19:DS21" si="102">DR19/12*9</f>
        <v>0</v>
      </c>
      <c r="DY19" s="120">
        <f t="shared" ref="DY19:DY21" si="103">DX19/12*1</f>
        <v>0</v>
      </c>
      <c r="EB19" s="120">
        <f t="shared" ref="EB19:EB21" si="104">EA19/12*6</f>
        <v>0</v>
      </c>
      <c r="EE19" s="120">
        <f>ED19/12*1</f>
        <v>0</v>
      </c>
      <c r="EI19" s="120">
        <f t="shared" ref="EI19:EI21" si="105">EH19/12*1</f>
        <v>0</v>
      </c>
    </row>
    <row r="20" spans="1:141" hidden="1">
      <c r="B20" s="1"/>
      <c r="F20" s="120">
        <f t="shared" si="74"/>
        <v>0</v>
      </c>
      <c r="H20" s="108">
        <v>6165672.4340000004</v>
      </c>
      <c r="I20" s="1">
        <v>1727843.7120000001</v>
      </c>
      <c r="P20" s="120">
        <f t="shared" si="75"/>
        <v>0</v>
      </c>
      <c r="U20" s="120">
        <f t="shared" si="76"/>
        <v>0</v>
      </c>
      <c r="Z20" s="120">
        <f t="shared" si="77"/>
        <v>0</v>
      </c>
      <c r="AE20" s="120">
        <f t="shared" si="78"/>
        <v>0</v>
      </c>
      <c r="AJ20" s="120">
        <f t="shared" si="79"/>
        <v>0</v>
      </c>
      <c r="AO20" s="120">
        <f t="shared" si="80"/>
        <v>0</v>
      </c>
      <c r="AT20" s="120">
        <f t="shared" si="81"/>
        <v>0</v>
      </c>
      <c r="AY20" s="120">
        <f t="shared" si="82"/>
        <v>0</v>
      </c>
      <c r="BB20" s="120">
        <f t="shared" si="83"/>
        <v>0</v>
      </c>
      <c r="BE20" s="120">
        <f t="shared" si="84"/>
        <v>0</v>
      </c>
      <c r="BH20" s="120">
        <f t="shared" si="85"/>
        <v>0</v>
      </c>
      <c r="BK20" s="120">
        <f t="shared" si="86"/>
        <v>0</v>
      </c>
      <c r="BN20" s="120">
        <f t="shared" si="87"/>
        <v>0</v>
      </c>
      <c r="BQ20" s="120">
        <f>BP20/12*1</f>
        <v>0</v>
      </c>
      <c r="BT20" s="120">
        <f t="shared" si="88"/>
        <v>0</v>
      </c>
      <c r="BY20" s="120">
        <f t="shared" si="89"/>
        <v>0</v>
      </c>
      <c r="CB20" s="120">
        <f>CA20/12*3</f>
        <v>0</v>
      </c>
      <c r="CE20" s="120">
        <f t="shared" si="90"/>
        <v>0</v>
      </c>
      <c r="CH20" s="120">
        <f t="shared" si="91"/>
        <v>0</v>
      </c>
      <c r="CK20" s="120">
        <f t="shared" si="92"/>
        <v>0</v>
      </c>
      <c r="CN20" s="120">
        <f t="shared" si="93"/>
        <v>0</v>
      </c>
      <c r="CQ20" s="120">
        <f t="shared" si="94"/>
        <v>0</v>
      </c>
      <c r="CT20" s="120">
        <f t="shared" si="95"/>
        <v>0</v>
      </c>
      <c r="CW20" s="120">
        <f t="shared" si="96"/>
        <v>0</v>
      </c>
      <c r="CZ20" s="120">
        <f t="shared" si="97"/>
        <v>0</v>
      </c>
      <c r="DC20" s="120">
        <f t="shared" si="98"/>
        <v>0</v>
      </c>
      <c r="DF20" s="120">
        <f t="shared" si="99"/>
        <v>0</v>
      </c>
      <c r="DI20" s="120">
        <f t="shared" si="100"/>
        <v>0</v>
      </c>
      <c r="DP20" s="120">
        <f t="shared" si="101"/>
        <v>0</v>
      </c>
      <c r="DS20" s="120">
        <f t="shared" si="102"/>
        <v>0</v>
      </c>
      <c r="DY20" s="120">
        <f t="shared" si="103"/>
        <v>0</v>
      </c>
      <c r="EB20" s="120">
        <f t="shared" si="104"/>
        <v>0</v>
      </c>
      <c r="EE20" s="120">
        <f>ED20/12*1</f>
        <v>0</v>
      </c>
      <c r="EI20" s="120">
        <f t="shared" si="105"/>
        <v>0</v>
      </c>
    </row>
    <row r="21" spans="1:141" hidden="1">
      <c r="B21" s="1"/>
      <c r="F21" s="120">
        <f t="shared" si="74"/>
        <v>0</v>
      </c>
      <c r="P21" s="120">
        <f t="shared" ref="P21" si="106">O21/12*3</f>
        <v>0</v>
      </c>
      <c r="U21" s="120">
        <f t="shared" si="76"/>
        <v>0</v>
      </c>
      <c r="Z21" s="120">
        <f t="shared" si="77"/>
        <v>0</v>
      </c>
      <c r="AE21" s="120">
        <f t="shared" si="78"/>
        <v>0</v>
      </c>
      <c r="AJ21" s="120">
        <f t="shared" si="79"/>
        <v>0</v>
      </c>
      <c r="AO21" s="120">
        <f t="shared" si="80"/>
        <v>0</v>
      </c>
      <c r="AT21" s="120">
        <f t="shared" si="81"/>
        <v>0</v>
      </c>
      <c r="AY21" s="120">
        <f t="shared" si="82"/>
        <v>0</v>
      </c>
      <c r="BB21" s="120">
        <f t="shared" si="83"/>
        <v>0</v>
      </c>
      <c r="BE21" s="120">
        <f t="shared" si="84"/>
        <v>0</v>
      </c>
      <c r="BH21" s="120">
        <f t="shared" si="85"/>
        <v>0</v>
      </c>
      <c r="BK21" s="120">
        <f t="shared" si="86"/>
        <v>0</v>
      </c>
      <c r="BN21" s="120">
        <f t="shared" si="87"/>
        <v>0</v>
      </c>
      <c r="BQ21" s="120">
        <f>BP21/12*1</f>
        <v>0</v>
      </c>
      <c r="BT21" s="120">
        <f t="shared" si="88"/>
        <v>0</v>
      </c>
      <c r="BY21" s="120">
        <f t="shared" si="89"/>
        <v>0</v>
      </c>
      <c r="CB21" s="120">
        <f>CA21/12*3</f>
        <v>0</v>
      </c>
      <c r="CE21" s="120">
        <f t="shared" si="90"/>
        <v>0</v>
      </c>
      <c r="CH21" s="120">
        <f t="shared" si="91"/>
        <v>0</v>
      </c>
      <c r="CK21" s="120">
        <f t="shared" si="92"/>
        <v>0</v>
      </c>
      <c r="CN21" s="120">
        <f t="shared" si="93"/>
        <v>0</v>
      </c>
      <c r="CQ21" s="120">
        <f t="shared" si="94"/>
        <v>0</v>
      </c>
      <c r="CT21" s="120">
        <f t="shared" si="95"/>
        <v>0</v>
      </c>
      <c r="CW21" s="120">
        <f t="shared" si="96"/>
        <v>0</v>
      </c>
      <c r="CZ21" s="120">
        <f t="shared" si="97"/>
        <v>0</v>
      </c>
      <c r="DC21" s="120">
        <f t="shared" si="98"/>
        <v>0</v>
      </c>
      <c r="DF21" s="120">
        <f t="shared" si="99"/>
        <v>0</v>
      </c>
      <c r="DI21" s="120">
        <f t="shared" si="100"/>
        <v>0</v>
      </c>
      <c r="DP21" s="120">
        <f t="shared" si="101"/>
        <v>0</v>
      </c>
      <c r="DS21" s="120">
        <f t="shared" si="102"/>
        <v>0</v>
      </c>
      <c r="DY21" s="120">
        <f t="shared" si="103"/>
        <v>0</v>
      </c>
      <c r="EB21" s="120">
        <f t="shared" si="104"/>
        <v>0</v>
      </c>
      <c r="EE21" s="120">
        <f>ED21/12*1</f>
        <v>0</v>
      </c>
      <c r="EI21" s="120">
        <f t="shared" si="105"/>
        <v>0</v>
      </c>
    </row>
  </sheetData>
  <protectedRanges>
    <protectedRange sqref="CV16" name="Range5_1_20_3"/>
    <protectedRange sqref="CY16" name="Range4_3_2_1_2"/>
    <protectedRange sqref="DB12:DB16 DB10" name="Range5_15"/>
    <protectedRange sqref="DD12:DD16 DD10" name="Range5_10_1"/>
    <protectedRange sqref="DH16" name="Range5_1_1_2_1_2"/>
    <protectedRange sqref="DK18" name="Range5_19"/>
    <protectedRange sqref="DO12:DO16 DO10" name="Range6"/>
    <protectedRange sqref="DR12:DR16 DR10" name="Range6_3"/>
    <protectedRange sqref="DU12:DU16 DU10" name="Range6_1_1"/>
    <protectedRange sqref="ED16" name="Range6_1_11_3"/>
    <protectedRange sqref="EG18" name="Range6_7"/>
    <protectedRange sqref="EF12:EG16 EF10:EG10" name="Range6_10"/>
    <protectedRange sqref="AP12:AP16 AP10" name="Range4_3"/>
    <protectedRange sqref="AU12:AU16 AU10" name="Range4_5"/>
    <protectedRange sqref="BF12:BF16 BF10" name="Range4_8"/>
    <protectedRange sqref="BL12:BL16 BL10" name="Range4_13"/>
    <protectedRange sqref="BZ12:BZ16 BZ10" name="Range5_6"/>
    <protectedRange sqref="CC12:CC16 CC10" name="Range5_8"/>
    <protectedRange sqref="CF12:CF16 CF10" name="Range5_11"/>
    <protectedRange sqref="CI12:CI16 CI10" name="Range5_31"/>
    <protectedRange sqref="CO12:CO16 CO10" name="Range5_32"/>
    <protectedRange sqref="CR12:CR16 CR10" name="Range5_33"/>
    <protectedRange sqref="CU12:CU16 CU10" name="Range5_34"/>
    <protectedRange sqref="CX12:CX16 CX10" name="Range5_35"/>
    <protectedRange sqref="DJ12:DK16 DJ10:DK10" name="Range5_37"/>
    <protectedRange sqref="DZ12:DZ16 DZ10" name="Range6_8"/>
    <protectedRange sqref="AD10 AD12:AD16 AI10" name="Range4_6_2"/>
    <protectedRange sqref="AF12:AF16 AF10" name="Range4_6_1_1"/>
    <protectedRange sqref="AA10 V12:V17 AA12:AA16 V10" name="Range4_4"/>
    <protectedRange sqref="AK12:AK16 AK10" name="Range4_2_1"/>
  </protectedRanges>
  <mergeCells count="135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J4"/>
    <mergeCell ref="AS6:AW6"/>
    <mergeCell ref="AX6:AZ6"/>
    <mergeCell ref="CJ5:CR5"/>
    <mergeCell ref="AE7:AH7"/>
    <mergeCell ref="AI7:AI8"/>
    <mergeCell ref="AJ7:AM7"/>
    <mergeCell ref="AN7:AN8"/>
    <mergeCell ref="AO7:AR7"/>
    <mergeCell ref="AS7:AS8"/>
    <mergeCell ref="P7:S7"/>
    <mergeCell ref="T7:T8"/>
    <mergeCell ref="U7:X7"/>
    <mergeCell ref="Y7:Y8"/>
    <mergeCell ref="DK4:DK6"/>
    <mergeCell ref="DL4:DN6"/>
    <mergeCell ref="DO4:EF4"/>
    <mergeCell ref="EG4:EG6"/>
    <mergeCell ref="EH4:EJ6"/>
    <mergeCell ref="O5:AZ5"/>
    <mergeCell ref="BA5:BO5"/>
    <mergeCell ref="BP5:BR6"/>
    <mergeCell ref="BS5:CI5"/>
    <mergeCell ref="CS5:DA5"/>
    <mergeCell ref="DB5:DD6"/>
    <mergeCell ref="DE5:DG6"/>
    <mergeCell ref="DH5:DJ6"/>
    <mergeCell ref="DO5:DT5"/>
    <mergeCell ref="CP6:CR6"/>
    <mergeCell ref="CS6:CU6"/>
    <mergeCell ref="CV6:CX6"/>
    <mergeCell ref="CY6:DA6"/>
    <mergeCell ref="O6:S6"/>
    <mergeCell ref="T6:X6"/>
    <mergeCell ref="Y6:AC6"/>
    <mergeCell ref="AD6:AH6"/>
    <mergeCell ref="AI6:AM6"/>
    <mergeCell ref="AN6:AR6"/>
    <mergeCell ref="DO6:DQ6"/>
    <mergeCell ref="DR6:DT6"/>
    <mergeCell ref="DX6:DZ6"/>
    <mergeCell ref="EA6:EC6"/>
    <mergeCell ref="ED6:EF6"/>
    <mergeCell ref="E7:E8"/>
    <mergeCell ref="F7:I7"/>
    <mergeCell ref="J7:J8"/>
    <mergeCell ref="K7:N7"/>
    <mergeCell ref="O7:O8"/>
    <mergeCell ref="BX6:BZ6"/>
    <mergeCell ref="CA6:CC6"/>
    <mergeCell ref="CD6:CF6"/>
    <mergeCell ref="CG6:CI6"/>
    <mergeCell ref="CJ6:CL6"/>
    <mergeCell ref="CM6:CO6"/>
    <mergeCell ref="BA6:BC6"/>
    <mergeCell ref="BD6:BF6"/>
    <mergeCell ref="BG6:BI6"/>
    <mergeCell ref="BJ6:BL6"/>
    <mergeCell ref="BM6:BO6"/>
    <mergeCell ref="BS6:BW6"/>
    <mergeCell ref="DU5:DW6"/>
    <mergeCell ref="DX5:EF5"/>
    <mergeCell ref="Z7:AC7"/>
    <mergeCell ref="AD7:AD8"/>
    <mergeCell ref="BE7:BF7"/>
    <mergeCell ref="BG7:BG8"/>
    <mergeCell ref="BH7:BI7"/>
    <mergeCell ref="BJ7:BJ8"/>
    <mergeCell ref="BK7:BL7"/>
    <mergeCell ref="BM7:BM8"/>
    <mergeCell ref="AT7:AW7"/>
    <mergeCell ref="AX7:AX8"/>
    <mergeCell ref="AY7:AZ7"/>
    <mergeCell ref="BA7:BA8"/>
    <mergeCell ref="BB7:BC7"/>
    <mergeCell ref="BD7:BD8"/>
    <mergeCell ref="BY7:BZ7"/>
    <mergeCell ref="CA7:CA8"/>
    <mergeCell ref="CB7:CC7"/>
    <mergeCell ref="CD7:CD8"/>
    <mergeCell ref="CE7:CF7"/>
    <mergeCell ref="CG7:CG8"/>
    <mergeCell ref="BN7:BO7"/>
    <mergeCell ref="BP7:BP8"/>
    <mergeCell ref="BQ7:BR7"/>
    <mergeCell ref="BS7:BS8"/>
    <mergeCell ref="BT7:BW7"/>
    <mergeCell ref="BX7:BX8"/>
    <mergeCell ref="CQ7:CR7"/>
    <mergeCell ref="CS7:CS8"/>
    <mergeCell ref="CT7:CU7"/>
    <mergeCell ref="CV7:CV8"/>
    <mergeCell ref="CW7:CX7"/>
    <mergeCell ref="CY7:CY8"/>
    <mergeCell ref="CH7:CI7"/>
    <mergeCell ref="CJ7:CJ8"/>
    <mergeCell ref="CK7:CL7"/>
    <mergeCell ref="CM7:CM8"/>
    <mergeCell ref="CN7:CO7"/>
    <mergeCell ref="CP7:CP8"/>
    <mergeCell ref="DI7:DJ7"/>
    <mergeCell ref="DK7:DK8"/>
    <mergeCell ref="DL7:DL8"/>
    <mergeCell ref="DM7:DN7"/>
    <mergeCell ref="DO7:DO8"/>
    <mergeCell ref="DP7:DQ7"/>
    <mergeCell ref="CZ7:DA7"/>
    <mergeCell ref="DB7:DB8"/>
    <mergeCell ref="DC7:DD7"/>
    <mergeCell ref="DE7:DE8"/>
    <mergeCell ref="DF7:DG7"/>
    <mergeCell ref="DH7:DH8"/>
    <mergeCell ref="EI7:EJ7"/>
    <mergeCell ref="EA7:EA8"/>
    <mergeCell ref="EB7:EC7"/>
    <mergeCell ref="ED7:ED8"/>
    <mergeCell ref="EE7:EF7"/>
    <mergeCell ref="EG7:EG8"/>
    <mergeCell ref="EH7:EH8"/>
    <mergeCell ref="DR7:DR8"/>
    <mergeCell ref="DS7:DT7"/>
    <mergeCell ref="DU7:DU8"/>
    <mergeCell ref="DV7:DW7"/>
    <mergeCell ref="DX7:DX8"/>
    <mergeCell ref="DY7:DZ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Sheet4</vt:lpstr>
      <vt:lpstr>Лист8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Admin</cp:lastModifiedBy>
  <cp:lastPrinted>2024-11-20T08:13:51Z</cp:lastPrinted>
  <dcterms:created xsi:type="dcterms:W3CDTF">2002-03-15T09:46:46Z</dcterms:created>
  <dcterms:modified xsi:type="dcterms:W3CDTF">2025-11-04T12:46:48Z</dcterms:modified>
</cp:coreProperties>
</file>