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672" activeTab="0"/>
  </bookViews>
  <sheets>
    <sheet name="t18" sheetId="1" r:id="rId1"/>
    <sheet name="aparq" sheetId="2" r:id="rId2"/>
  </sheets>
  <externalReferences>
    <externalReference r:id="rId5"/>
    <externalReference r:id="rId6"/>
  </externalReferences>
  <definedNames>
    <definedName name="_xlnm.Print_Titles" localSheetId="0">'t18'!$A:$B,'t18'!$4:$8</definedName>
  </definedNames>
  <calcPr fullCalcOnLoad="1"/>
</workbook>
</file>

<file path=xl/sharedStrings.xml><?xml version="1.0" encoding="utf-8"?>
<sst xmlns="http://schemas.openxmlformats.org/spreadsheetml/2006/main" count="303" uniqueCount="144">
  <si>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</si>
  <si>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</si>
  <si>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</si>
  <si>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</si>
  <si>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</si>
  <si>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</si>
  <si>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</si>
  <si>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</si>
  <si>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</si>
  <si>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</si>
  <si>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</si>
  <si>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</si>
  <si>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</si>
  <si>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</si>
  <si>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</si>
  <si>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</si>
  <si>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</si>
  <si>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</si>
  <si>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</si>
  <si>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</si>
  <si>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</si>
  <si>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</si>
  <si>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</si>
  <si>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</si>
  <si>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</si>
  <si>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</si>
  <si>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</si>
  <si>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</si>
  <si>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</si>
  <si>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</si>
  <si>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</si>
  <si>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</si>
  <si>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</si>
  <si>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</si>
  <si>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</si>
  <si>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</si>
  <si>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</si>
  <si>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</si>
  <si>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</si>
  <si>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</si>
  <si>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</si>
  <si>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</si>
  <si>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</si>
  <si>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</si>
  <si>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</si>
  <si>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</si>
  <si>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</si>
  <si>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</si>
  <si>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</si>
  <si>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 xml:space="preserve">փաստ.  
տարեկան                                                                     </t>
  </si>
  <si>
    <t>հազար դրամ</t>
  </si>
  <si>
    <t>Ընդամենը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</si>
  <si>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</si>
  <si>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</si>
  <si>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</si>
  <si>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</si>
  <si>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</si>
  <si>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</si>
  <si>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</si>
  <si>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</si>
  <si>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</si>
  <si>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</si>
  <si>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</si>
  <si>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</si>
  <si>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</si>
  <si>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</si>
  <si>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</si>
  <si>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</si>
  <si>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</si>
  <si>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</si>
  <si>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</si>
  <si>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</si>
  <si>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</si>
  <si>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</si>
  <si>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</si>
  <si>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</si>
  <si>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</si>
  <si>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</si>
  <si>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</si>
  <si>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</si>
  <si>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</si>
  <si>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</si>
  <si>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</si>
  <si>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</si>
  <si>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</si>
  <si>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</si>
  <si>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</si>
  <si>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</si>
  <si>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</si>
  <si>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</si>
  <si>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</si>
  <si>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</si>
  <si>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</si>
  <si>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</si>
  <si>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</si>
  <si>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</si>
  <si>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</si>
  <si>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</si>
  <si>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</si>
  <si>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</si>
  <si>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</si>
  <si>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</si>
  <si>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</si>
  <si>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</si>
  <si>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</si>
  <si>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</si>
  <si>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</si>
  <si>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</si>
  <si>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</si>
  <si>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</si>
  <si>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</si>
  <si>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</si>
  <si>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</si>
  <si>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</si>
  <si>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</si>
  <si>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</si>
  <si>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</si>
  <si>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</si>
  <si>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</si>
  <si>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</si>
  <si>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</si>
  <si>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</si>
  <si>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</si>
  <si>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</si>
  <si>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</si>
  <si>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</si>
  <si>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</si>
  <si>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</si>
  <si>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</si>
  <si>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>Հողի հարկ համայնքների վարչական տարածքներում գտնվող հողի համար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</si>
  <si>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</si>
  <si>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փաստ.  
տարեկան                                                                          </t>
  </si>
  <si>
    <t>ԸՆԴԱՄԵՆԸ</t>
  </si>
  <si>
    <t>Ընդամենը գույքահարկի ապառքը 01.01.18թ. դրությամբ*</t>
  </si>
  <si>
    <t>2018թ. բյուջեում ներառված գույքահարկի ապառքի գումարը</t>
  </si>
  <si>
    <t xml:space="preserve">Գանձված  գույքահարկի ապառքի գումարը  
30.12.18թ. դր.
</t>
  </si>
  <si>
    <t>Ընդամենը հողի հարկի ապառքը 01.01.18թ. դրությամբ*</t>
  </si>
  <si>
    <t>2018թ. բյուջեում ներառված հողի հարկի ապառքի գումարը*</t>
  </si>
  <si>
    <t xml:space="preserve">Գանձված  հողի հարկի  ապառքի գումարը  30.12.18թ. դր. </t>
  </si>
  <si>
    <t>Ֆոնդային բյուջեի  մնացորդ 31.03.2018</t>
  </si>
  <si>
    <t>Վարչական բյուջեի  մնացորդ 31.03.2018</t>
  </si>
  <si>
    <t>Ֆոնդային բյուջեի  մնացորդ 31.07.2018</t>
  </si>
  <si>
    <t>Վարչական բյուջեի  մնացորդ 31.07.2018</t>
  </si>
  <si>
    <t xml:space="preserve">  ՀՀ  ԱՐԱԳԱԾՈՏՆԻ  ՄԱՐԶԻ ՀԱՄԱՅՆՔՆԵՐԻ ԲՅՈՒՋԵՏԱՅԻՆ ԵԿԱՄՈՒՏՆԵՐԻ  ՎԵՐԱԲԵՐՅԱԼ (աճողական)
2018թ Դեկտեմբերի  28-ի ԴՐՈՒԹՅԱՄԲ  (հազ.դրամ)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</si>
</sst>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0">
    <font>
      <sz val="12"/>
      <name val="Times Armenian"/>
      <family val="0"/>
    </font>
    <font>
      <sz val="8"/>
      <name val="Times Armenian"/>
      <family val="1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"/>
      <name val="GHEA Grapalat"/>
      <family val="3"/>
    </font>
    <font>
      <u val="single"/>
      <sz val="12"/>
      <color indexed="20"/>
      <name val="Times Armenian"/>
      <family val="1"/>
    </font>
    <font>
      <u val="single"/>
      <sz val="12"/>
      <color indexed="12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1"/>
    </font>
    <font>
      <sz val="11"/>
      <color rgb="FF006100"/>
      <name val="Calibri"/>
      <family val="2"/>
    </font>
    <font>
      <u val="single"/>
      <sz val="12"/>
      <color theme="10"/>
      <name val="Times Armeni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2" borderId="2" applyNumberFormat="0" applyAlignment="0" applyProtection="0"/>
    <xf numFmtId="0" fontId="28" fillId="3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2" borderId="0" applyNumberFormat="0" applyBorder="0" applyAlignment="0" applyProtection="0"/>
    <xf numFmtId="0" fontId="39" fillId="6" borderId="8" applyNumberFormat="0" applyAlignment="0" applyProtection="0"/>
    <xf numFmtId="0" fontId="8" fillId="7" borderId="9" applyNumberFormat="0" applyFont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4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8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4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5" borderId="0" applyNumberFormat="0" applyBorder="0" applyAlignment="0" applyProtection="0"/>
    <xf numFmtId="0" fontId="48" fillId="12" borderId="0" applyNumberFormat="0" applyBorder="0" applyAlignment="0" applyProtection="0"/>
    <xf numFmtId="0" fontId="48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3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9" borderId="0" applyNumberFormat="0" applyBorder="0" applyAlignment="0" applyProtection="0"/>
    <xf numFmtId="0" fontId="49" fillId="18" borderId="0" applyNumberFormat="0" applyBorder="0" applyAlignment="0" applyProtection="0"/>
    <xf numFmtId="0" fontId="12" fillId="16" borderId="10" applyNumberFormat="0" applyAlignment="0" applyProtection="0"/>
    <xf numFmtId="0" fontId="50" fillId="30" borderId="1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10" applyNumberFormat="0" applyAlignment="0" applyProtection="0"/>
    <xf numFmtId="0" fontId="20" fillId="0" borderId="15" applyNumberFormat="0" applyFill="0" applyAlignment="0" applyProtection="0"/>
    <xf numFmtId="0" fontId="2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16" applyNumberFormat="0" applyFont="0" applyAlignment="0" applyProtection="0"/>
    <xf numFmtId="0" fontId="56" fillId="1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9" fillId="21" borderId="2" applyNumberFormat="0" applyAlignment="0" applyProtection="0"/>
    <xf numFmtId="0" fontId="22" fillId="16" borderId="3" applyNumberFormat="0" applyAlignment="0" applyProtection="0"/>
    <xf numFmtId="0" fontId="12" fillId="16" borderId="2" applyNumberFormat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13" fillId="6" borderId="8" applyNumberFormat="0" applyAlignment="0" applyProtection="0"/>
    <xf numFmtId="0" fontId="2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0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15" fillId="19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96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96" fontId="3" fillId="0" borderId="20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left" vertical="center"/>
    </xf>
    <xf numFmtId="196" fontId="3" fillId="0" borderId="22" xfId="0" applyNumberFormat="1" applyFont="1" applyFill="1" applyBorder="1" applyAlignment="1">
      <alignment horizontal="left" vertical="center"/>
    </xf>
    <xf numFmtId="196" fontId="3" fillId="0" borderId="0" xfId="0" applyNumberFormat="1" applyFont="1" applyFill="1" applyAlignment="1">
      <alignment horizontal="left" vertical="center"/>
    </xf>
    <xf numFmtId="196" fontId="3" fillId="0" borderId="23" xfId="0" applyNumberFormat="1" applyFont="1" applyFill="1" applyBorder="1" applyAlignment="1">
      <alignment horizontal="left" vertical="center"/>
    </xf>
    <xf numFmtId="196" fontId="3" fillId="0" borderId="2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5" fillId="10" borderId="24" xfId="0" applyNumberFormat="1" applyFont="1" applyFill="1" applyBorder="1" applyAlignment="1" applyProtection="1">
      <alignment vertical="center" wrapText="1"/>
      <protection/>
    </xf>
    <xf numFmtId="4" fontId="5" fillId="10" borderId="25" xfId="0" applyNumberFormat="1" applyFont="1" applyFill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207" fontId="5" fillId="3" borderId="20" xfId="0" applyNumberFormat="1" applyFont="1" applyFill="1" applyBorder="1" applyAlignment="1" applyProtection="1">
      <alignment horizontal="right"/>
      <protection/>
    </xf>
    <xf numFmtId="207" fontId="3" fillId="0" borderId="20" xfId="0" applyNumberFormat="1" applyFont="1" applyBorder="1" applyAlignment="1" applyProtection="1">
      <alignment horizontal="center" vertical="center" wrapText="1"/>
      <protection locked="0"/>
    </xf>
    <xf numFmtId="0" fontId="5" fillId="16" borderId="19" xfId="0" applyFont="1" applyFill="1" applyBorder="1" applyAlignment="1" applyProtection="1">
      <alignment horizontal="center" vertical="center" wrapText="1"/>
      <protection/>
    </xf>
    <xf numFmtId="207" fontId="3" fillId="0" borderId="20" xfId="0" applyNumberFormat="1" applyFont="1" applyFill="1" applyBorder="1" applyAlignment="1" applyProtection="1">
      <alignment vertical="center" wrapText="1"/>
      <protection/>
    </xf>
    <xf numFmtId="207" fontId="3" fillId="3" borderId="20" xfId="0" applyNumberFormat="1" applyFont="1" applyFill="1" applyBorder="1" applyAlignment="1" applyProtection="1">
      <alignment vertical="center" wrapText="1"/>
      <protection/>
    </xf>
    <xf numFmtId="207" fontId="5" fillId="3" borderId="20" xfId="0" applyNumberFormat="1" applyFont="1" applyFill="1" applyBorder="1" applyAlignment="1" applyProtection="1">
      <alignment horizontal="right" vertical="center" wrapText="1"/>
      <protection/>
    </xf>
    <xf numFmtId="207" fontId="3" fillId="0" borderId="2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19" borderId="19" xfId="0" applyFont="1" applyFill="1" applyBorder="1" applyAlignment="1" applyProtection="1">
      <alignment horizontal="center" vertical="center" wrapText="1"/>
      <protection/>
    </xf>
    <xf numFmtId="0" fontId="3" fillId="16" borderId="20" xfId="0" applyFont="1" applyFill="1" applyBorder="1" applyAlignment="1" applyProtection="1">
      <alignment horizontal="center" vertical="center" wrapText="1"/>
      <protection/>
    </xf>
    <xf numFmtId="196" fontId="42" fillId="3" borderId="20" xfId="168" applyNumberFormat="1" applyFont="1" applyFill="1" applyBorder="1" applyAlignment="1">
      <alignment horizontal="center" vertical="center" wrapText="1"/>
      <protection/>
    </xf>
    <xf numFmtId="196" fontId="3" fillId="3" borderId="20" xfId="168" applyNumberFormat="1" applyFont="1" applyFill="1" applyBorder="1" applyAlignment="1">
      <alignment horizontal="center" vertical="center" wrapText="1"/>
      <protection/>
    </xf>
    <xf numFmtId="196" fontId="43" fillId="3" borderId="20" xfId="169" applyNumberFormat="1" applyFont="1" applyFill="1" applyBorder="1" applyAlignment="1">
      <alignment horizontal="center" vertical="center" wrapText="1"/>
      <protection/>
    </xf>
    <xf numFmtId="196" fontId="42" fillId="3" borderId="20" xfId="0" applyNumberFormat="1" applyFont="1" applyFill="1" applyBorder="1" applyAlignment="1">
      <alignment horizontal="center" vertical="center" wrapText="1"/>
    </xf>
    <xf numFmtId="196" fontId="3" fillId="3" borderId="20" xfId="133" applyNumberFormat="1" applyFont="1" applyFill="1" applyBorder="1" applyAlignment="1">
      <alignment horizontal="center" vertical="center" wrapText="1"/>
      <protection/>
    </xf>
    <xf numFmtId="0" fontId="44" fillId="16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196" fontId="3" fillId="3" borderId="20" xfId="0" applyNumberFormat="1" applyFont="1" applyFill="1" applyBorder="1" applyAlignment="1">
      <alignment horizontal="left" vertical="center"/>
    </xf>
    <xf numFmtId="196" fontId="3" fillId="3" borderId="20" xfId="0" applyNumberFormat="1" applyFont="1" applyFill="1" applyBorder="1" applyAlignment="1">
      <alignment horizontal="left" vertical="center" wrapText="1"/>
    </xf>
    <xf numFmtId="196" fontId="3" fillId="0" borderId="20" xfId="168" applyNumberFormat="1" applyFont="1" applyFill="1" applyBorder="1" applyAlignment="1">
      <alignment horizontal="center" vertical="center" wrapText="1"/>
      <protection/>
    </xf>
    <xf numFmtId="196" fontId="43" fillId="0" borderId="20" xfId="169" applyNumberFormat="1" applyFont="1" applyFill="1" applyBorder="1" applyAlignment="1">
      <alignment horizontal="center" vertical="center" wrapText="1"/>
      <protection/>
    </xf>
    <xf numFmtId="207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96" fontId="3" fillId="0" borderId="20" xfId="133" applyNumberFormat="1" applyFont="1" applyFill="1" applyBorder="1" applyAlignment="1">
      <alignment horizontal="center" vertical="center" wrapText="1"/>
      <protection/>
    </xf>
    <xf numFmtId="196" fontId="3" fillId="3" borderId="22" xfId="0" applyNumberFormat="1" applyFont="1" applyFill="1" applyBorder="1" applyAlignment="1">
      <alignment horizontal="left" vertical="center"/>
    </xf>
    <xf numFmtId="196" fontId="3" fillId="3" borderId="0" xfId="0" applyNumberFormat="1" applyFont="1" applyFill="1" applyAlignment="1">
      <alignment horizontal="left" vertical="center"/>
    </xf>
    <xf numFmtId="196" fontId="3" fillId="3" borderId="23" xfId="0" applyNumberFormat="1" applyFont="1" applyFill="1" applyBorder="1" applyAlignment="1">
      <alignment horizontal="left" vertical="center"/>
    </xf>
    <xf numFmtId="2" fontId="3" fillId="3" borderId="20" xfId="0" applyNumberFormat="1" applyFont="1" applyFill="1" applyBorder="1" applyAlignment="1">
      <alignment horizontal="left" vertical="center"/>
    </xf>
    <xf numFmtId="207" fontId="4" fillId="0" borderId="0" xfId="0" applyNumberFormat="1" applyFont="1" applyAlignment="1" applyProtection="1">
      <alignment/>
      <protection locked="0"/>
    </xf>
    <xf numFmtId="196" fontId="3" fillId="3" borderId="20" xfId="0" applyNumberFormat="1" applyFont="1" applyFill="1" applyBorder="1" applyAlignment="1" applyProtection="1">
      <alignment/>
      <protection locked="0"/>
    </xf>
    <xf numFmtId="0" fontId="3" fillId="3" borderId="20" xfId="0" applyFont="1" applyFill="1" applyBorder="1" applyAlignment="1" applyProtection="1">
      <alignment/>
      <protection locked="0"/>
    </xf>
    <xf numFmtId="207" fontId="3" fillId="3" borderId="20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96" fontId="3" fillId="0" borderId="20" xfId="0" applyNumberFormat="1" applyFont="1" applyBorder="1" applyAlignment="1" applyProtection="1">
      <alignment/>
      <protection locked="0"/>
    </xf>
    <xf numFmtId="207" fontId="59" fillId="0" borderId="20" xfId="0" applyNumberFormat="1" applyFont="1" applyBorder="1" applyAlignment="1" applyProtection="1">
      <alignment horizontal="center" vertical="center" wrapText="1"/>
      <protection locked="0"/>
    </xf>
    <xf numFmtId="207" fontId="5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/>
      <protection locked="0"/>
    </xf>
    <xf numFmtId="0" fontId="7" fillId="3" borderId="26" xfId="0" applyNumberFormat="1" applyFont="1" applyFill="1" applyBorder="1" applyAlignment="1" applyProtection="1">
      <alignment horizontal="center" vertical="center" wrapText="1"/>
      <protection/>
    </xf>
    <xf numFmtId="0" fontId="7" fillId="3" borderId="27" xfId="0" applyNumberFormat="1" applyFont="1" applyFill="1" applyBorder="1" applyAlignment="1" applyProtection="1">
      <alignment horizontal="center" vertical="center" wrapText="1"/>
      <protection/>
    </xf>
    <xf numFmtId="0" fontId="5" fillId="3" borderId="20" xfId="0" applyNumberFormat="1" applyFont="1" applyFill="1" applyBorder="1" applyAlignment="1" applyProtection="1">
      <alignment horizontal="center" vertical="center" wrapText="1"/>
      <protection/>
    </xf>
    <xf numFmtId="0" fontId="7" fillId="3" borderId="20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5" fillId="5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0" fontId="5" fillId="0" borderId="28" xfId="0" applyFont="1" applyBorder="1" applyAlignment="1" applyProtection="1">
      <alignment horizontal="center" vertical="center" textRotation="90" wrapText="1"/>
      <protection/>
    </xf>
    <xf numFmtId="0" fontId="5" fillId="0" borderId="29" xfId="0" applyFont="1" applyBorder="1" applyAlignment="1" applyProtection="1">
      <alignment horizontal="center" vertical="center" textRotation="90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" fontId="5" fillId="21" borderId="22" xfId="0" applyNumberFormat="1" applyFont="1" applyFill="1" applyBorder="1" applyAlignment="1" applyProtection="1">
      <alignment horizontal="center" vertical="center" wrapText="1"/>
      <protection/>
    </xf>
    <xf numFmtId="4" fontId="5" fillId="21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19" borderId="26" xfId="0" applyNumberFormat="1" applyFont="1" applyFill="1" applyBorder="1" applyAlignment="1" applyProtection="1">
      <alignment horizontal="center" vertical="center" wrapText="1"/>
      <protection/>
    </xf>
    <xf numFmtId="0" fontId="7" fillId="19" borderId="27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31" xfId="0" applyNumberFormat="1" applyFont="1" applyBorder="1" applyAlignment="1" applyProtection="1">
      <alignment horizontal="center" vertical="center" wrapText="1"/>
      <protection/>
    </xf>
    <xf numFmtId="4" fontId="5" fillId="19" borderId="24" xfId="0" applyNumberFormat="1" applyFont="1" applyFill="1" applyBorder="1" applyAlignment="1" applyProtection="1">
      <alignment horizontal="center" vertical="center" wrapText="1"/>
      <protection/>
    </xf>
    <xf numFmtId="4" fontId="5" fillId="19" borderId="25" xfId="0" applyNumberFormat="1" applyFont="1" applyFill="1" applyBorder="1" applyAlignment="1" applyProtection="1">
      <alignment horizontal="center" vertical="center" wrapText="1"/>
      <protection/>
    </xf>
    <xf numFmtId="4" fontId="5" fillId="19" borderId="0" xfId="0" applyNumberFormat="1" applyFont="1" applyFill="1" applyBorder="1" applyAlignment="1" applyProtection="1">
      <alignment horizontal="center" vertical="center" wrapText="1"/>
      <protection/>
    </xf>
    <xf numFmtId="4" fontId="5" fillId="19" borderId="31" xfId="0" applyNumberFormat="1" applyFont="1" applyFill="1" applyBorder="1" applyAlignment="1" applyProtection="1">
      <alignment horizontal="center" vertical="center" wrapText="1"/>
      <protection/>
    </xf>
    <xf numFmtId="4" fontId="5" fillId="19" borderId="21" xfId="0" applyNumberFormat="1" applyFont="1" applyFill="1" applyBorder="1" applyAlignment="1" applyProtection="1">
      <alignment horizontal="center" vertical="center" wrapText="1"/>
      <protection/>
    </xf>
    <xf numFmtId="4" fontId="5" fillId="19" borderId="30" xfId="0" applyNumberFormat="1" applyFont="1" applyFill="1" applyBorder="1" applyAlignment="1" applyProtection="1">
      <alignment horizontal="center" vertical="center" wrapText="1"/>
      <protection/>
    </xf>
    <xf numFmtId="0" fontId="5" fillId="3" borderId="26" xfId="0" applyFont="1" applyFill="1" applyBorder="1" applyAlignment="1" applyProtection="1">
      <alignment horizontal="center" vertical="center" wrapText="1"/>
      <protection/>
    </xf>
    <xf numFmtId="0" fontId="5" fillId="3" borderId="27" xfId="0" applyFont="1" applyFill="1" applyBorder="1" applyAlignment="1" applyProtection="1">
      <alignment horizontal="center" vertical="center" wrapText="1"/>
      <protection/>
    </xf>
    <xf numFmtId="4" fontId="7" fillId="0" borderId="27" xfId="0" applyNumberFormat="1" applyFont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26" xfId="0" applyNumberFormat="1" applyFont="1" applyBorder="1" applyAlignment="1" applyProtection="1">
      <alignment horizontal="center" vertical="center" wrapText="1"/>
      <protection/>
    </xf>
    <xf numFmtId="4" fontId="5" fillId="3" borderId="19" xfId="0" applyNumberFormat="1" applyFont="1" applyFill="1" applyBorder="1" applyAlignment="1" applyProtection="1">
      <alignment horizontal="center" vertical="center" wrapText="1"/>
      <protection/>
    </xf>
    <xf numFmtId="4" fontId="5" fillId="3" borderId="28" xfId="0" applyNumberFormat="1" applyFont="1" applyFill="1" applyBorder="1" applyAlignment="1" applyProtection="1">
      <alignment horizontal="center" vertical="center" wrapText="1"/>
      <protection/>
    </xf>
    <xf numFmtId="4" fontId="5" fillId="3" borderId="29" xfId="0" applyNumberFormat="1" applyFont="1" applyFill="1" applyBorder="1" applyAlignment="1" applyProtection="1">
      <alignment horizontal="center" vertical="center" wrapText="1"/>
      <protection/>
    </xf>
    <xf numFmtId="0" fontId="3" fillId="19" borderId="24" xfId="0" applyFont="1" applyFill="1" applyBorder="1" applyAlignment="1" applyProtection="1">
      <alignment horizontal="center" vertical="center" wrapText="1"/>
      <protection/>
    </xf>
    <xf numFmtId="0" fontId="3" fillId="19" borderId="25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3" fillId="19" borderId="31" xfId="0" applyFont="1" applyFill="1" applyBorder="1" applyAlignment="1" applyProtection="1">
      <alignment horizontal="center" vertical="center" wrapText="1"/>
      <protection/>
    </xf>
    <xf numFmtId="0" fontId="3" fillId="19" borderId="21" xfId="0" applyFont="1" applyFill="1" applyBorder="1" applyAlignment="1" applyProtection="1">
      <alignment horizontal="center" vertical="center" wrapText="1"/>
      <protection/>
    </xf>
    <xf numFmtId="0" fontId="3" fillId="19" borderId="30" xfId="0" applyFont="1" applyFill="1" applyBorder="1" applyAlignment="1" applyProtection="1">
      <alignment horizontal="center" vertical="center" wrapText="1"/>
      <protection/>
    </xf>
    <xf numFmtId="4" fontId="5" fillId="10" borderId="26" xfId="0" applyNumberFormat="1" applyFont="1" applyFill="1" applyBorder="1" applyAlignment="1" applyProtection="1">
      <alignment horizontal="center" vertical="center" wrapText="1"/>
      <protection/>
    </xf>
    <xf numFmtId="4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4" fontId="5" fillId="2" borderId="19" xfId="0" applyNumberFormat="1" applyFont="1" applyFill="1" applyBorder="1" applyAlignment="1" applyProtection="1">
      <alignment horizontal="center" vertical="center" wrapText="1"/>
      <protection/>
    </xf>
    <xf numFmtId="4" fontId="5" fillId="2" borderId="29" xfId="0" applyNumberFormat="1" applyFont="1" applyFill="1" applyBorder="1" applyAlignment="1" applyProtection="1">
      <alignment horizontal="center" vertical="center" wrapText="1"/>
      <protection/>
    </xf>
    <xf numFmtId="0" fontId="5" fillId="3" borderId="26" xfId="0" applyNumberFormat="1" applyFont="1" applyFill="1" applyBorder="1" applyAlignment="1" applyProtection="1">
      <alignment horizontal="center" vertical="center" wrapText="1"/>
      <protection/>
    </xf>
    <xf numFmtId="0" fontId="5" fillId="3" borderId="27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>
      <alignment horizontal="left" vertical="center"/>
    </xf>
    <xf numFmtId="0" fontId="3" fillId="16" borderId="19" xfId="0" applyFont="1" applyFill="1" applyBorder="1" applyAlignment="1" applyProtection="1">
      <alignment horizontal="center" vertical="center" wrapText="1"/>
      <protection/>
    </xf>
    <xf numFmtId="0" fontId="3" fillId="16" borderId="28" xfId="0" applyFont="1" applyFill="1" applyBorder="1" applyAlignment="1" applyProtection="1">
      <alignment horizontal="center" vertical="center" wrapText="1"/>
      <protection/>
    </xf>
    <xf numFmtId="0" fontId="3" fillId="16" borderId="2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7" fillId="3" borderId="22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>
      <alignment horizontal="center" vertical="center" wrapText="1"/>
    </xf>
  </cellXfs>
  <cellStyles count="199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Followed Hyperlink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10" xfId="116"/>
    <cellStyle name="Normal 11" xfId="117"/>
    <cellStyle name="Normal 12" xfId="118"/>
    <cellStyle name="Normal 12 5" xfId="119"/>
    <cellStyle name="Normal 13" xfId="120"/>
    <cellStyle name="Normal 14" xfId="121"/>
    <cellStyle name="Normal 15" xfId="122"/>
    <cellStyle name="Normal 16" xfId="123"/>
    <cellStyle name="Normal 17" xfId="124"/>
    <cellStyle name="Normal 18" xfId="125"/>
    <cellStyle name="Normal 19" xfId="126"/>
    <cellStyle name="Normal 2" xfId="127"/>
    <cellStyle name="Normal 2 10" xfId="128"/>
    <cellStyle name="Normal 2 11" xfId="129"/>
    <cellStyle name="Normal 2 12" xfId="130"/>
    <cellStyle name="Normal 2 13" xfId="131"/>
    <cellStyle name="Normal 2 14" xfId="132"/>
    <cellStyle name="Normal 2 2" xfId="133"/>
    <cellStyle name="Normal 2 2 2" xfId="134"/>
    <cellStyle name="Normal 2 2 2 2" xfId="135"/>
    <cellStyle name="Normal 2 2_Sheet2" xfId="136"/>
    <cellStyle name="Normal 2 3" xfId="137"/>
    <cellStyle name="Normal 2 4" xfId="138"/>
    <cellStyle name="Normal 2 5" xfId="139"/>
    <cellStyle name="Normal 2 6" xfId="140"/>
    <cellStyle name="Normal 2 7" xfId="141"/>
    <cellStyle name="Normal 2 8" xfId="142"/>
    <cellStyle name="Normal 2 9" xfId="143"/>
    <cellStyle name="Normal 2_Sheet1" xfId="144"/>
    <cellStyle name="Normal 20" xfId="145"/>
    <cellStyle name="Normal 20 2" xfId="146"/>
    <cellStyle name="Normal 21" xfId="147"/>
    <cellStyle name="Normal 22" xfId="148"/>
    <cellStyle name="Normal 22 2" xfId="149"/>
    <cellStyle name="Normal 23" xfId="150"/>
    <cellStyle name="Normal 24" xfId="151"/>
    <cellStyle name="Normal 26 2" xfId="152"/>
    <cellStyle name="Normal 28 2" xfId="153"/>
    <cellStyle name="Normal 3" xfId="154"/>
    <cellStyle name="Normal 3 2" xfId="155"/>
    <cellStyle name="Normal 3 3" xfId="156"/>
    <cellStyle name="Normal 3 4" xfId="157"/>
    <cellStyle name="Normal 3 5" xfId="158"/>
    <cellStyle name="Normal 3 6" xfId="159"/>
    <cellStyle name="Normal 4" xfId="160"/>
    <cellStyle name="Normal 4 2" xfId="161"/>
    <cellStyle name="Normal 5" xfId="162"/>
    <cellStyle name="Normal 6" xfId="163"/>
    <cellStyle name="Normal 6 2" xfId="164"/>
    <cellStyle name="Normal 7" xfId="165"/>
    <cellStyle name="Normal 8" xfId="166"/>
    <cellStyle name="Normal 8 2" xfId="167"/>
    <cellStyle name="Normal 9" xfId="168"/>
    <cellStyle name="Normal_Sheet1 3" xfId="169"/>
    <cellStyle name="Note" xfId="170"/>
    <cellStyle name="Output" xfId="171"/>
    <cellStyle name="Percent" xfId="172"/>
    <cellStyle name="Percent 2" xfId="173"/>
    <cellStyle name="Percent 2 2" xfId="174"/>
    <cellStyle name="Percent 3" xfId="175"/>
    <cellStyle name="Percent 3 2" xfId="176"/>
    <cellStyle name="Percent 4" xfId="177"/>
    <cellStyle name="Title" xfId="178"/>
    <cellStyle name="Total" xfId="179"/>
    <cellStyle name="Warning Text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Заголовок 1" xfId="190"/>
    <cellStyle name="Заголовок 2" xfId="191"/>
    <cellStyle name="Заголовок 3" xfId="192"/>
    <cellStyle name="Заголовок 4" xfId="193"/>
    <cellStyle name="Итог" xfId="194"/>
    <cellStyle name="Контрольная ячейка" xfId="195"/>
    <cellStyle name="Название" xfId="196"/>
    <cellStyle name="Нейтральный" xfId="197"/>
    <cellStyle name="Обычный 2" xfId="198"/>
    <cellStyle name="Обычный 2 2" xfId="199"/>
    <cellStyle name="Обычный 3" xfId="200"/>
    <cellStyle name="Обычный 3 2" xfId="201"/>
    <cellStyle name="Обычный 3 3" xfId="202"/>
    <cellStyle name="Обычный 3_t17" xfId="203"/>
    <cellStyle name="Обычный 4" xfId="204"/>
    <cellStyle name="Обычный 5" xfId="205"/>
    <cellStyle name="Обычный 7" xfId="206"/>
    <cellStyle name="Плохой" xfId="207"/>
    <cellStyle name="Пояснение" xfId="208"/>
    <cellStyle name="Примечание" xfId="209"/>
    <cellStyle name="Связанная ячейка" xfId="210"/>
    <cellStyle name="Текст предупреждения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amut-plan%2030.11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ushik\Desktop\2018-1%20RRR\30,09,2018\Hamaynqner\Hashvetvutyun\ekamut\Ekamut-plan%2030.1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84">
          <cell r="AQ84">
            <v>91574.8</v>
          </cell>
        </row>
        <row r="85">
          <cell r="AQ85">
            <v>56308.9</v>
          </cell>
        </row>
        <row r="92">
          <cell r="AQ92">
            <v>3500</v>
          </cell>
        </row>
        <row r="103">
          <cell r="AQ103">
            <v>3645.2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84">
          <cell r="BM84">
            <v>0</v>
          </cell>
        </row>
        <row r="85">
          <cell r="BM85">
            <v>0</v>
          </cell>
        </row>
        <row r="92">
          <cell r="BM92">
            <v>0</v>
          </cell>
        </row>
        <row r="103">
          <cell r="BM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00"/>
  <sheetViews>
    <sheetView tabSelected="1" zoomScale="95" zoomScaleNormal="95" zoomScalePageLayoutView="0" workbookViewId="0" topLeftCell="A1">
      <pane xSplit="2" ySplit="8" topLeftCell="C8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Q2"/>
    </sheetView>
  </sheetViews>
  <sheetFormatPr defaultColWidth="8.796875" defaultRowHeight="15"/>
  <cols>
    <col min="1" max="1" width="4.8984375" style="6" customWidth="1"/>
    <col min="2" max="2" width="14.69921875" style="6" customWidth="1"/>
    <col min="3" max="3" width="9.69921875" style="6" customWidth="1"/>
    <col min="4" max="4" width="10.09765625" style="6" customWidth="1"/>
    <col min="5" max="6" width="10.09765625" style="6" hidden="1" customWidth="1"/>
    <col min="7" max="8" width="10.09765625" style="6" customWidth="1"/>
    <col min="9" max="9" width="12.09765625" style="6" customWidth="1"/>
    <col min="10" max="10" width="13.8984375" style="6" customWidth="1"/>
    <col min="11" max="11" width="8.19921875" style="6" customWidth="1"/>
    <col min="12" max="12" width="12.09765625" style="6" customWidth="1"/>
    <col min="13" max="13" width="12.19921875" style="6" customWidth="1"/>
    <col min="14" max="14" width="8.5" style="6" customWidth="1"/>
    <col min="15" max="15" width="10.3984375" style="6" customWidth="1"/>
    <col min="16" max="16" width="12.3984375" style="6" customWidth="1"/>
    <col min="17" max="17" width="9.5" style="6" customWidth="1"/>
    <col min="18" max="18" width="12.8984375" style="6" customWidth="1"/>
    <col min="19" max="19" width="11.59765625" style="6" customWidth="1"/>
    <col min="20" max="20" width="9.5" style="6" customWidth="1"/>
    <col min="21" max="21" width="12.8984375" style="6" customWidth="1"/>
    <col min="22" max="22" width="11.8984375" style="6" customWidth="1"/>
    <col min="23" max="23" width="8.09765625" style="6" customWidth="1"/>
    <col min="24" max="24" width="10.09765625" style="6" customWidth="1"/>
    <col min="25" max="25" width="10.59765625" style="6" customWidth="1"/>
    <col min="26" max="26" width="9.09765625" style="6" customWidth="1"/>
    <col min="27" max="27" width="9.3984375" style="6" customWidth="1"/>
    <col min="28" max="28" width="10.19921875" style="6" customWidth="1"/>
    <col min="29" max="29" width="8.5" style="6" customWidth="1"/>
    <col min="30" max="30" width="8.59765625" style="6" customWidth="1"/>
    <col min="31" max="31" width="9" style="6" customWidth="1"/>
    <col min="32" max="32" width="7.59765625" style="6" customWidth="1"/>
    <col min="33" max="33" width="7.69921875" style="6" customWidth="1"/>
    <col min="34" max="34" width="8.19921875" style="6" customWidth="1"/>
    <col min="35" max="35" width="12.69921875" style="6" customWidth="1"/>
    <col min="36" max="36" width="13" style="6" customWidth="1"/>
    <col min="37" max="37" width="13.3984375" style="6" customWidth="1"/>
    <col min="38" max="38" width="15.3984375" style="6" customWidth="1"/>
    <col min="39" max="39" width="10.5" style="6" customWidth="1"/>
    <col min="40" max="40" width="11.69921875" style="6" customWidth="1"/>
    <col min="41" max="42" width="11" style="6" customWidth="1"/>
    <col min="43" max="43" width="9.59765625" style="6" customWidth="1"/>
    <col min="44" max="44" width="9" style="6" customWidth="1"/>
    <col min="45" max="45" width="10" style="6" customWidth="1"/>
    <col min="46" max="46" width="8.69921875" style="6" customWidth="1"/>
    <col min="47" max="47" width="10.5" style="6" customWidth="1"/>
    <col min="48" max="48" width="9.8984375" style="6" customWidth="1"/>
    <col min="49" max="49" width="8.8984375" style="6" customWidth="1"/>
    <col min="50" max="50" width="11" style="6" customWidth="1"/>
    <col min="51" max="51" width="10.69921875" style="6" customWidth="1"/>
    <col min="52" max="52" width="13" style="6" customWidth="1"/>
    <col min="53" max="54" width="10.59765625" style="6" customWidth="1"/>
    <col min="55" max="55" width="13.09765625" style="6" customWidth="1"/>
    <col min="56" max="56" width="11.3984375" style="6" customWidth="1"/>
    <col min="57" max="57" width="11.19921875" style="6" customWidth="1"/>
    <col min="58" max="58" width="11.59765625" style="6" customWidth="1"/>
    <col min="59" max="59" width="9.09765625" style="6" customWidth="1"/>
    <col min="60" max="60" width="10.3984375" style="6" customWidth="1"/>
    <col min="61" max="61" width="11.19921875" style="6" customWidth="1"/>
    <col min="62" max="62" width="10.3984375" style="6" customWidth="1"/>
    <col min="63" max="63" width="9.19921875" style="6" customWidth="1"/>
    <col min="64" max="64" width="9.59765625" style="6" customWidth="1"/>
    <col min="65" max="65" width="9.09765625" style="6" customWidth="1"/>
    <col min="66" max="66" width="13.09765625" style="6" customWidth="1"/>
    <col min="67" max="67" width="10" style="6" customWidth="1"/>
    <col min="68" max="68" width="9.59765625" style="6" customWidth="1"/>
    <col min="69" max="69" width="10.8984375" style="6" customWidth="1"/>
    <col min="70" max="70" width="10.5" style="6" customWidth="1"/>
    <col min="71" max="71" width="9.5" style="6" customWidth="1"/>
    <col min="72" max="72" width="10.09765625" style="6" customWidth="1"/>
    <col min="73" max="73" width="11.09765625" style="6" customWidth="1"/>
    <col min="74" max="74" width="10.3984375" style="6" customWidth="1"/>
    <col min="75" max="75" width="12" style="6" customWidth="1"/>
    <col min="76" max="76" width="12.59765625" style="6" customWidth="1"/>
    <col min="77" max="77" width="11.09765625" style="6" customWidth="1"/>
    <col min="78" max="78" width="10" style="6" customWidth="1"/>
    <col min="79" max="79" width="11.59765625" style="6" customWidth="1"/>
    <col min="80" max="80" width="10.09765625" style="6" customWidth="1"/>
    <col min="81" max="81" width="11.3984375" style="6" customWidth="1"/>
    <col min="82" max="82" width="9.5" style="6" customWidth="1"/>
    <col min="83" max="83" width="9.19921875" style="6" customWidth="1"/>
    <col min="84" max="84" width="9.8984375" style="6" customWidth="1"/>
    <col min="85" max="85" width="9.59765625" style="6" customWidth="1"/>
    <col min="86" max="86" width="8.59765625" style="6" customWidth="1"/>
    <col min="87" max="87" width="9.69921875" style="6" customWidth="1"/>
    <col min="88" max="88" width="10.3984375" style="6" customWidth="1"/>
    <col min="89" max="89" width="9.19921875" style="6" customWidth="1"/>
    <col min="90" max="90" width="11.19921875" style="6" customWidth="1"/>
    <col min="91" max="91" width="10.59765625" style="6" customWidth="1"/>
    <col min="92" max="118" width="9.59765625" style="6" customWidth="1"/>
    <col min="119" max="119" width="11.59765625" style="6" customWidth="1"/>
    <col min="120" max="16384" width="9" style="6" customWidth="1"/>
  </cols>
  <sheetData>
    <row r="1" spans="1:89" ht="16.5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21"/>
      <c r="S1" s="21"/>
      <c r="T1" s="21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2.25" customHeight="1">
      <c r="A2" s="89" t="s">
        <v>143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22"/>
      <c r="S2" s="22"/>
      <c r="T2" s="22"/>
      <c r="U2" s="7"/>
      <c r="V2" s="7"/>
      <c r="W2" s="7"/>
      <c r="X2" s="7"/>
      <c r="Y2" s="7"/>
      <c r="Z2" s="7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34" ht="16.5" customHeight="1">
      <c r="B3" s="8"/>
      <c r="P3" s="71" t="s">
        <v>50</v>
      </c>
      <c r="Q3" s="71"/>
      <c r="R3" s="71"/>
      <c r="S3" s="71"/>
      <c r="T3" s="9"/>
      <c r="V3" s="10"/>
      <c r="W3" s="11"/>
      <c r="X3" s="11"/>
      <c r="Y3" s="10"/>
      <c r="Z3" s="11"/>
      <c r="AA3" s="11"/>
      <c r="AB3" s="11"/>
      <c r="AC3" s="11"/>
      <c r="AD3" s="11"/>
      <c r="AE3" s="11"/>
      <c r="AF3" s="11"/>
      <c r="AG3" s="11"/>
      <c r="AH3" s="11"/>
    </row>
    <row r="4" spans="1:91" s="14" customFormat="1" ht="21" customHeight="1">
      <c r="A4" s="76" t="s">
        <v>19</v>
      </c>
      <c r="B4" s="78" t="s">
        <v>18</v>
      </c>
      <c r="C4" s="79" t="s">
        <v>16</v>
      </c>
      <c r="D4" s="79" t="s">
        <v>17</v>
      </c>
      <c r="E4" s="79" t="s">
        <v>139</v>
      </c>
      <c r="F4" s="79" t="s">
        <v>140</v>
      </c>
      <c r="G4" s="79" t="s">
        <v>141</v>
      </c>
      <c r="H4" s="79" t="s">
        <v>142</v>
      </c>
      <c r="I4" s="75" t="s">
        <v>29</v>
      </c>
      <c r="J4" s="75"/>
      <c r="K4" s="75"/>
      <c r="L4" s="75" t="s">
        <v>47</v>
      </c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4"/>
      <c r="BV4" s="105" t="s">
        <v>13</v>
      </c>
      <c r="BW4" s="94" t="s">
        <v>25</v>
      </c>
      <c r="BX4" s="95"/>
      <c r="BY4" s="114" t="s">
        <v>15</v>
      </c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05" t="s">
        <v>13</v>
      </c>
      <c r="CL4" s="108" t="s">
        <v>24</v>
      </c>
      <c r="CM4" s="109"/>
    </row>
    <row r="5" spans="1:91" s="14" customFormat="1" ht="35.25" customHeight="1">
      <c r="A5" s="76"/>
      <c r="B5" s="78"/>
      <c r="C5" s="80"/>
      <c r="D5" s="80"/>
      <c r="E5" s="80"/>
      <c r="F5" s="80"/>
      <c r="G5" s="80"/>
      <c r="H5" s="80"/>
      <c r="I5" s="75"/>
      <c r="J5" s="75"/>
      <c r="K5" s="75"/>
      <c r="L5" s="75"/>
      <c r="M5" s="75"/>
      <c r="N5" s="75"/>
      <c r="O5" s="92" t="s">
        <v>20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3"/>
      <c r="AI5" s="63" t="s">
        <v>12</v>
      </c>
      <c r="AJ5" s="63"/>
      <c r="AK5" s="63"/>
      <c r="AL5" s="63"/>
      <c r="AM5" s="63"/>
      <c r="AN5" s="63"/>
      <c r="AO5" s="63"/>
      <c r="AP5" s="63"/>
      <c r="AQ5" s="63"/>
      <c r="AR5" s="63"/>
      <c r="AS5" s="68" t="s">
        <v>23</v>
      </c>
      <c r="AT5" s="68"/>
      <c r="AU5" s="63" t="s">
        <v>8</v>
      </c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100"/>
      <c r="BG5" s="100"/>
      <c r="BH5" s="100"/>
      <c r="BI5" s="101"/>
      <c r="BJ5" s="69" t="s">
        <v>10</v>
      </c>
      <c r="BK5" s="70"/>
      <c r="BL5" s="86" t="s">
        <v>32</v>
      </c>
      <c r="BM5" s="87"/>
      <c r="BN5" s="63" t="s">
        <v>10</v>
      </c>
      <c r="BO5" s="63"/>
      <c r="BP5" s="63" t="s">
        <v>28</v>
      </c>
      <c r="BQ5" s="63"/>
      <c r="BR5" s="82" t="s">
        <v>11</v>
      </c>
      <c r="BS5" s="83"/>
      <c r="BT5" s="68" t="s">
        <v>21</v>
      </c>
      <c r="BU5" s="68"/>
      <c r="BV5" s="106"/>
      <c r="BW5" s="96"/>
      <c r="BX5" s="97"/>
      <c r="BY5" s="102"/>
      <c r="BZ5" s="103"/>
      <c r="CA5" s="103"/>
      <c r="CB5" s="103"/>
      <c r="CC5" s="82" t="s">
        <v>14</v>
      </c>
      <c r="CD5" s="83"/>
      <c r="CE5" s="104"/>
      <c r="CF5" s="104"/>
      <c r="CG5" s="104"/>
      <c r="CH5" s="104"/>
      <c r="CI5" s="104"/>
      <c r="CJ5" s="104"/>
      <c r="CK5" s="106"/>
      <c r="CL5" s="110"/>
      <c r="CM5" s="111"/>
    </row>
    <row r="6" spans="1:91" s="14" customFormat="1" ht="114.75" customHeight="1">
      <c r="A6" s="76"/>
      <c r="B6" s="78"/>
      <c r="C6" s="80"/>
      <c r="D6" s="80"/>
      <c r="E6" s="80"/>
      <c r="F6" s="80"/>
      <c r="G6" s="80"/>
      <c r="H6" s="80"/>
      <c r="I6" s="75"/>
      <c r="J6" s="75"/>
      <c r="K6" s="75"/>
      <c r="L6" s="75"/>
      <c r="M6" s="75"/>
      <c r="N6" s="75"/>
      <c r="O6" s="90" t="s">
        <v>48</v>
      </c>
      <c r="P6" s="90"/>
      <c r="Q6" s="91"/>
      <c r="R6" s="72" t="s">
        <v>35</v>
      </c>
      <c r="S6" s="72"/>
      <c r="T6" s="73"/>
      <c r="U6" s="72" t="s">
        <v>0</v>
      </c>
      <c r="V6" s="72"/>
      <c r="W6" s="73"/>
      <c r="X6" s="72" t="s">
        <v>36</v>
      </c>
      <c r="Y6" s="72"/>
      <c r="Z6" s="73"/>
      <c r="AA6" s="72" t="s">
        <v>37</v>
      </c>
      <c r="AB6" s="72"/>
      <c r="AC6" s="73"/>
      <c r="AD6" s="72" t="s">
        <v>1</v>
      </c>
      <c r="AE6" s="72"/>
      <c r="AF6" s="73"/>
      <c r="AG6" s="75" t="s">
        <v>2</v>
      </c>
      <c r="AH6" s="75"/>
      <c r="AI6" s="74" t="s">
        <v>22</v>
      </c>
      <c r="AJ6" s="74"/>
      <c r="AK6" s="74" t="s">
        <v>38</v>
      </c>
      <c r="AL6" s="74"/>
      <c r="AM6" s="63" t="s">
        <v>34</v>
      </c>
      <c r="AN6" s="63"/>
      <c r="AO6" s="74" t="s">
        <v>3</v>
      </c>
      <c r="AP6" s="74"/>
      <c r="AQ6" s="63" t="s">
        <v>4</v>
      </c>
      <c r="AR6" s="63"/>
      <c r="AS6" s="68"/>
      <c r="AT6" s="68"/>
      <c r="AU6" s="77" t="s">
        <v>26</v>
      </c>
      <c r="AV6" s="77"/>
      <c r="AW6" s="77"/>
      <c r="AX6" s="65" t="s">
        <v>9</v>
      </c>
      <c r="AY6" s="64"/>
      <c r="AZ6" s="65" t="s">
        <v>5</v>
      </c>
      <c r="BA6" s="64"/>
      <c r="BB6" s="65" t="s">
        <v>6</v>
      </c>
      <c r="BC6" s="64"/>
      <c r="BD6" s="65" t="s">
        <v>7</v>
      </c>
      <c r="BE6" s="64"/>
      <c r="BF6" s="64" t="s">
        <v>39</v>
      </c>
      <c r="BG6" s="64"/>
      <c r="BH6" s="68" t="s">
        <v>27</v>
      </c>
      <c r="BI6" s="68"/>
      <c r="BJ6" s="65" t="s">
        <v>40</v>
      </c>
      <c r="BK6" s="64"/>
      <c r="BL6" s="66" t="s">
        <v>53</v>
      </c>
      <c r="BM6" s="67"/>
      <c r="BN6" s="68" t="s">
        <v>41</v>
      </c>
      <c r="BO6" s="68"/>
      <c r="BP6" s="63"/>
      <c r="BQ6" s="63"/>
      <c r="BR6" s="84"/>
      <c r="BS6" s="85"/>
      <c r="BT6" s="68"/>
      <c r="BU6" s="68"/>
      <c r="BV6" s="106"/>
      <c r="BW6" s="98"/>
      <c r="BX6" s="99"/>
      <c r="BY6" s="82" t="s">
        <v>42</v>
      </c>
      <c r="BZ6" s="83"/>
      <c r="CA6" s="82" t="s">
        <v>43</v>
      </c>
      <c r="CB6" s="83"/>
      <c r="CC6" s="84"/>
      <c r="CD6" s="85"/>
      <c r="CE6" s="82" t="s">
        <v>44</v>
      </c>
      <c r="CF6" s="83"/>
      <c r="CG6" s="82" t="s">
        <v>45</v>
      </c>
      <c r="CH6" s="83"/>
      <c r="CI6" s="115" t="s">
        <v>46</v>
      </c>
      <c r="CJ6" s="115"/>
      <c r="CK6" s="106"/>
      <c r="CL6" s="112"/>
      <c r="CM6" s="113"/>
    </row>
    <row r="7" spans="1:91" s="14" customFormat="1" ht="32.25" customHeight="1">
      <c r="A7" s="76"/>
      <c r="B7" s="78"/>
      <c r="C7" s="81"/>
      <c r="D7" s="81"/>
      <c r="E7" s="81"/>
      <c r="F7" s="81"/>
      <c r="G7" s="81"/>
      <c r="H7" s="81"/>
      <c r="I7" s="2" t="s">
        <v>52</v>
      </c>
      <c r="J7" s="1" t="s">
        <v>49</v>
      </c>
      <c r="K7" s="1" t="s">
        <v>30</v>
      </c>
      <c r="L7" s="2" t="s">
        <v>52</v>
      </c>
      <c r="M7" s="1" t="s">
        <v>49</v>
      </c>
      <c r="N7" s="1" t="s">
        <v>30</v>
      </c>
      <c r="O7" s="2" t="s">
        <v>52</v>
      </c>
      <c r="P7" s="1" t="s">
        <v>49</v>
      </c>
      <c r="Q7" s="1" t="s">
        <v>30</v>
      </c>
      <c r="R7" s="2" t="s">
        <v>52</v>
      </c>
      <c r="S7" s="1" t="s">
        <v>49</v>
      </c>
      <c r="T7" s="1" t="s">
        <v>30</v>
      </c>
      <c r="U7" s="2" t="s">
        <v>52</v>
      </c>
      <c r="V7" s="1" t="s">
        <v>49</v>
      </c>
      <c r="W7" s="1" t="s">
        <v>30</v>
      </c>
      <c r="X7" s="2" t="s">
        <v>52</v>
      </c>
      <c r="Y7" s="1" t="s">
        <v>49</v>
      </c>
      <c r="Z7" s="1" t="s">
        <v>30</v>
      </c>
      <c r="AA7" s="2" t="s">
        <v>52</v>
      </c>
      <c r="AB7" s="1" t="s">
        <v>49</v>
      </c>
      <c r="AC7" s="1" t="s">
        <v>30</v>
      </c>
      <c r="AD7" s="2" t="s">
        <v>52</v>
      </c>
      <c r="AE7" s="1" t="s">
        <v>49</v>
      </c>
      <c r="AF7" s="1" t="s">
        <v>30</v>
      </c>
      <c r="AG7" s="2" t="s">
        <v>52</v>
      </c>
      <c r="AH7" s="1" t="s">
        <v>49</v>
      </c>
      <c r="AI7" s="2" t="s">
        <v>52</v>
      </c>
      <c r="AJ7" s="1" t="s">
        <v>49</v>
      </c>
      <c r="AK7" s="2" t="s">
        <v>52</v>
      </c>
      <c r="AL7" s="1" t="s">
        <v>49</v>
      </c>
      <c r="AM7" s="2" t="s">
        <v>52</v>
      </c>
      <c r="AN7" s="1" t="s">
        <v>49</v>
      </c>
      <c r="AO7" s="2" t="s">
        <v>52</v>
      </c>
      <c r="AP7" s="1" t="s">
        <v>49</v>
      </c>
      <c r="AQ7" s="2" t="s">
        <v>52</v>
      </c>
      <c r="AR7" s="1" t="s">
        <v>49</v>
      </c>
      <c r="AS7" s="2" t="s">
        <v>52</v>
      </c>
      <c r="AT7" s="1" t="s">
        <v>49</v>
      </c>
      <c r="AU7" s="2" t="s">
        <v>52</v>
      </c>
      <c r="AV7" s="1" t="s">
        <v>49</v>
      </c>
      <c r="AW7" s="1" t="s">
        <v>30</v>
      </c>
      <c r="AX7" s="2" t="s">
        <v>52</v>
      </c>
      <c r="AY7" s="1" t="s">
        <v>49</v>
      </c>
      <c r="AZ7" s="2" t="s">
        <v>52</v>
      </c>
      <c r="BA7" s="1" t="s">
        <v>49</v>
      </c>
      <c r="BB7" s="2" t="s">
        <v>52</v>
      </c>
      <c r="BC7" s="1" t="s">
        <v>49</v>
      </c>
      <c r="BD7" s="2" t="s">
        <v>52</v>
      </c>
      <c r="BE7" s="1" t="s">
        <v>49</v>
      </c>
      <c r="BF7" s="2" t="s">
        <v>52</v>
      </c>
      <c r="BG7" s="1" t="s">
        <v>49</v>
      </c>
      <c r="BH7" s="2" t="s">
        <v>52</v>
      </c>
      <c r="BI7" s="1" t="s">
        <v>49</v>
      </c>
      <c r="BJ7" s="2" t="s">
        <v>52</v>
      </c>
      <c r="BK7" s="1" t="s">
        <v>49</v>
      </c>
      <c r="BL7" s="2" t="s">
        <v>52</v>
      </c>
      <c r="BM7" s="1" t="s">
        <v>49</v>
      </c>
      <c r="BN7" s="2" t="s">
        <v>52</v>
      </c>
      <c r="BO7" s="1" t="s">
        <v>49</v>
      </c>
      <c r="BP7" s="2" t="s">
        <v>52</v>
      </c>
      <c r="BQ7" s="1" t="s">
        <v>49</v>
      </c>
      <c r="BR7" s="2" t="s">
        <v>52</v>
      </c>
      <c r="BS7" s="1" t="s">
        <v>33</v>
      </c>
      <c r="BT7" s="2" t="s">
        <v>52</v>
      </c>
      <c r="BU7" s="1" t="s">
        <v>49</v>
      </c>
      <c r="BV7" s="107"/>
      <c r="BW7" s="2" t="s">
        <v>52</v>
      </c>
      <c r="BX7" s="1" t="s">
        <v>33</v>
      </c>
      <c r="BY7" s="2" t="s">
        <v>52</v>
      </c>
      <c r="BZ7" s="1" t="s">
        <v>33</v>
      </c>
      <c r="CA7" s="2" t="s">
        <v>52</v>
      </c>
      <c r="CB7" s="1" t="s">
        <v>33</v>
      </c>
      <c r="CC7" s="2" t="s">
        <v>52</v>
      </c>
      <c r="CD7" s="1" t="s">
        <v>33</v>
      </c>
      <c r="CE7" s="2" t="s">
        <v>52</v>
      </c>
      <c r="CF7" s="1" t="s">
        <v>33</v>
      </c>
      <c r="CG7" s="2" t="s">
        <v>52</v>
      </c>
      <c r="CH7" s="1" t="s">
        <v>33</v>
      </c>
      <c r="CI7" s="2" t="s">
        <v>52</v>
      </c>
      <c r="CJ7" s="1" t="s">
        <v>33</v>
      </c>
      <c r="CK7" s="107"/>
      <c r="CL7" s="2" t="s">
        <v>52</v>
      </c>
      <c r="CM7" s="1" t="s">
        <v>33</v>
      </c>
    </row>
    <row r="8" spans="1:91" s="14" customFormat="1" ht="14.25" customHeight="1">
      <c r="A8" s="25"/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/>
      <c r="H8" s="28"/>
      <c r="I8" s="28">
        <v>6</v>
      </c>
      <c r="J8" s="28">
        <v>8</v>
      </c>
      <c r="K8" s="28">
        <v>9</v>
      </c>
      <c r="L8" s="28">
        <v>10</v>
      </c>
      <c r="M8" s="28">
        <v>12</v>
      </c>
      <c r="N8" s="28">
        <v>13</v>
      </c>
      <c r="O8" s="28">
        <v>14</v>
      </c>
      <c r="P8" s="28">
        <v>16</v>
      </c>
      <c r="Q8" s="28">
        <v>17</v>
      </c>
      <c r="R8" s="28">
        <v>18</v>
      </c>
      <c r="S8" s="28">
        <v>20</v>
      </c>
      <c r="T8" s="28">
        <v>21</v>
      </c>
      <c r="U8" s="28">
        <v>22</v>
      </c>
      <c r="V8" s="28">
        <v>24</v>
      </c>
      <c r="W8" s="28">
        <v>25</v>
      </c>
      <c r="X8" s="28">
        <v>26</v>
      </c>
      <c r="Y8" s="28">
        <v>28</v>
      </c>
      <c r="Z8" s="28">
        <v>29</v>
      </c>
      <c r="AA8" s="28">
        <v>30</v>
      </c>
      <c r="AB8" s="28">
        <v>32</v>
      </c>
      <c r="AC8" s="28">
        <v>33</v>
      </c>
      <c r="AD8" s="28">
        <v>34</v>
      </c>
      <c r="AE8" s="28">
        <v>36</v>
      </c>
      <c r="AF8" s="28">
        <v>37</v>
      </c>
      <c r="AG8" s="28">
        <v>38</v>
      </c>
      <c r="AH8" s="28">
        <v>40</v>
      </c>
      <c r="AI8" s="28">
        <v>41</v>
      </c>
      <c r="AJ8" s="28">
        <v>43</v>
      </c>
      <c r="AK8" s="28">
        <v>44</v>
      </c>
      <c r="AL8" s="28">
        <v>46</v>
      </c>
      <c r="AM8" s="28">
        <v>47</v>
      </c>
      <c r="AN8" s="28">
        <v>48</v>
      </c>
      <c r="AO8" s="28">
        <v>49</v>
      </c>
      <c r="AP8" s="28">
        <v>51</v>
      </c>
      <c r="AQ8" s="28">
        <v>52</v>
      </c>
      <c r="AR8" s="28">
        <v>54</v>
      </c>
      <c r="AS8" s="28">
        <v>55</v>
      </c>
      <c r="AT8" s="28">
        <v>57</v>
      </c>
      <c r="AU8" s="28">
        <v>58</v>
      </c>
      <c r="AV8" s="28">
        <v>60</v>
      </c>
      <c r="AW8" s="28">
        <v>61</v>
      </c>
      <c r="AX8" s="28">
        <v>62</v>
      </c>
      <c r="AY8" s="28">
        <v>64</v>
      </c>
      <c r="AZ8" s="28">
        <v>66</v>
      </c>
      <c r="BA8" s="28">
        <v>68</v>
      </c>
      <c r="BB8" s="28">
        <v>70</v>
      </c>
      <c r="BC8" s="28">
        <v>72</v>
      </c>
      <c r="BD8" s="28">
        <v>74</v>
      </c>
      <c r="BE8" s="28">
        <v>76</v>
      </c>
      <c r="BF8" s="28">
        <v>78</v>
      </c>
      <c r="BG8" s="28">
        <v>80</v>
      </c>
      <c r="BH8" s="28">
        <v>81</v>
      </c>
      <c r="BI8" s="28">
        <v>83</v>
      </c>
      <c r="BJ8" s="28">
        <v>84</v>
      </c>
      <c r="BK8" s="28">
        <v>86</v>
      </c>
      <c r="BL8" s="28">
        <v>88</v>
      </c>
      <c r="BM8" s="28">
        <v>90</v>
      </c>
      <c r="BN8" s="28">
        <v>92</v>
      </c>
      <c r="BO8" s="28">
        <v>94</v>
      </c>
      <c r="BP8" s="28">
        <v>95</v>
      </c>
      <c r="BQ8" s="28">
        <v>97</v>
      </c>
      <c r="BR8" s="28">
        <v>98</v>
      </c>
      <c r="BS8" s="28">
        <v>100</v>
      </c>
      <c r="BT8" s="28">
        <v>101</v>
      </c>
      <c r="BU8" s="28">
        <v>103</v>
      </c>
      <c r="BV8" s="28">
        <v>104</v>
      </c>
      <c r="BW8" s="28">
        <v>105</v>
      </c>
      <c r="BX8" s="28">
        <v>107</v>
      </c>
      <c r="BY8" s="28">
        <v>108</v>
      </c>
      <c r="BZ8" s="28">
        <v>110</v>
      </c>
      <c r="CA8" s="28">
        <v>111</v>
      </c>
      <c r="CB8" s="28">
        <v>113</v>
      </c>
      <c r="CC8" s="28">
        <v>114</v>
      </c>
      <c r="CD8" s="28">
        <v>116</v>
      </c>
      <c r="CE8" s="28">
        <v>117</v>
      </c>
      <c r="CF8" s="28">
        <v>119</v>
      </c>
      <c r="CG8" s="28">
        <v>120</v>
      </c>
      <c r="CH8" s="28">
        <v>122</v>
      </c>
      <c r="CI8" s="28">
        <v>123</v>
      </c>
      <c r="CJ8" s="28">
        <v>125</v>
      </c>
      <c r="CK8" s="28">
        <v>126</v>
      </c>
      <c r="CL8" s="28">
        <v>127</v>
      </c>
      <c r="CM8" s="28">
        <v>129</v>
      </c>
    </row>
    <row r="9" spans="1:91" s="12" customFormat="1" ht="21" customHeight="1">
      <c r="A9" s="62">
        <v>1</v>
      </c>
      <c r="B9" s="44" t="s">
        <v>54</v>
      </c>
      <c r="C9" s="30">
        <v>30862.3</v>
      </c>
      <c r="D9" s="30">
        <v>0</v>
      </c>
      <c r="E9" s="55">
        <v>44946</v>
      </c>
      <c r="F9" s="55">
        <v>31737</v>
      </c>
      <c r="G9" s="55">
        <v>9420.6</v>
      </c>
      <c r="H9" s="55">
        <v>14173.2</v>
      </c>
      <c r="I9" s="27">
        <f aca="true" t="shared" si="0" ref="I9:I40">BW9+CL9-CI9</f>
        <v>567990.1000000001</v>
      </c>
      <c r="J9" s="27">
        <f aca="true" t="shared" si="1" ref="J9:J40">BX9+CM9-CJ9</f>
        <v>546869.3818000001</v>
      </c>
      <c r="K9" s="27">
        <f>J9/I9*100</f>
        <v>96.28149888527987</v>
      </c>
      <c r="L9" s="27">
        <f aca="true" t="shared" si="2" ref="L9:L40">R9+U9+X9+AA9+AD9+AG9+AS9+AX9+AZ9+BB9+BD9+BH9+BJ9+BN9+BP9+BT9</f>
        <v>309410</v>
      </c>
      <c r="M9" s="27">
        <f aca="true" t="shared" si="3" ref="M9:M40">S9+V9+Y9+AB9+AE9+AH9+AT9+AY9+BA9+BC9+BE9+BI9+BK9+BO9+BQ9+BU9</f>
        <v>288289.2818</v>
      </c>
      <c r="N9" s="27">
        <f>M9/L9*100</f>
        <v>93.1738734365405</v>
      </c>
      <c r="O9" s="27">
        <f aca="true" t="shared" si="4" ref="O9:O40">R9+X9</f>
        <v>136000</v>
      </c>
      <c r="P9" s="27">
        <f aca="true" t="shared" si="5" ref="P9:P40">S9+Y9</f>
        <v>135663.8473</v>
      </c>
      <c r="Q9" s="27">
        <f>P9/O9*100</f>
        <v>99.75282889705882</v>
      </c>
      <c r="R9" s="31">
        <v>60000</v>
      </c>
      <c r="S9" s="31">
        <v>58554.3813</v>
      </c>
      <c r="T9" s="27">
        <f>S9/R9*100</f>
        <v>97.5906355</v>
      </c>
      <c r="U9" s="31">
        <v>30000</v>
      </c>
      <c r="V9" s="31">
        <v>28077.1795</v>
      </c>
      <c r="W9" s="27">
        <f>V9/U9*100</f>
        <v>93.59059833333333</v>
      </c>
      <c r="X9" s="31">
        <v>76000</v>
      </c>
      <c r="Y9" s="31">
        <v>77109.466</v>
      </c>
      <c r="Z9" s="27">
        <f>Y9/X9*100</f>
        <v>101.45982368421053</v>
      </c>
      <c r="AA9" s="31">
        <v>18840</v>
      </c>
      <c r="AB9" s="31">
        <v>14985.064</v>
      </c>
      <c r="AC9" s="27">
        <f>AB9/AA9*100</f>
        <v>79.53855626326964</v>
      </c>
      <c r="AD9" s="31">
        <v>13000</v>
      </c>
      <c r="AE9" s="31">
        <v>14258.31</v>
      </c>
      <c r="AF9" s="27">
        <f>AE9/AD9*100</f>
        <v>109.67930769230769</v>
      </c>
      <c r="AG9" s="30">
        <v>0</v>
      </c>
      <c r="AH9" s="27"/>
      <c r="AI9" s="29">
        <v>0</v>
      </c>
      <c r="AJ9" s="31"/>
      <c r="AK9" s="29">
        <v>250120.2</v>
      </c>
      <c r="AL9" s="31">
        <v>250120.2</v>
      </c>
      <c r="AM9" s="30">
        <v>0</v>
      </c>
      <c r="AN9" s="27"/>
      <c r="AO9" s="29">
        <v>1166.9</v>
      </c>
      <c r="AP9" s="31">
        <v>1166.9</v>
      </c>
      <c r="AQ9" s="30">
        <v>0</v>
      </c>
      <c r="AR9" s="31"/>
      <c r="AS9" s="30">
        <v>0</v>
      </c>
      <c r="AT9" s="31"/>
      <c r="AU9" s="27">
        <f aca="true" t="shared" si="6" ref="AU9:AU40">AX9+AZ9+BB9+BD9</f>
        <v>25500</v>
      </c>
      <c r="AV9" s="27">
        <f aca="true" t="shared" si="7" ref="AV9:AV40">AY9+BA9+BC9+BE9</f>
        <v>11644.874</v>
      </c>
      <c r="AW9" s="27">
        <f>AV9/AU9*100</f>
        <v>45.666172549019606</v>
      </c>
      <c r="AX9" s="31">
        <v>15000</v>
      </c>
      <c r="AY9" s="31">
        <v>6066.679</v>
      </c>
      <c r="AZ9" s="31">
        <v>0</v>
      </c>
      <c r="BA9" s="31">
        <v>0</v>
      </c>
      <c r="BB9" s="29">
        <v>8500</v>
      </c>
      <c r="BC9" s="31">
        <v>4427.984</v>
      </c>
      <c r="BD9" s="31">
        <v>2000</v>
      </c>
      <c r="BE9" s="31">
        <v>1150.211</v>
      </c>
      <c r="BF9" s="31">
        <v>7293</v>
      </c>
      <c r="BG9" s="31">
        <v>7293</v>
      </c>
      <c r="BH9" s="30">
        <v>0</v>
      </c>
      <c r="BI9" s="31">
        <v>0</v>
      </c>
      <c r="BJ9" s="31">
        <v>71070</v>
      </c>
      <c r="BK9" s="31">
        <v>70927.171</v>
      </c>
      <c r="BL9" s="31">
        <v>22500</v>
      </c>
      <c r="BM9" s="31">
        <v>23132.611</v>
      </c>
      <c r="BN9" s="30">
        <v>11000</v>
      </c>
      <c r="BO9" s="31">
        <v>12036.836</v>
      </c>
      <c r="BP9" s="29">
        <v>1000</v>
      </c>
      <c r="BQ9" s="31"/>
      <c r="BR9" s="29">
        <v>0</v>
      </c>
      <c r="BS9" s="31"/>
      <c r="BT9" s="31">
        <v>3000</v>
      </c>
      <c r="BU9" s="31">
        <v>696</v>
      </c>
      <c r="BV9" s="31">
        <v>0</v>
      </c>
      <c r="BW9" s="27">
        <f aca="true" t="shared" si="8" ref="BW9:BW40">R9+U9+X9+AA9+AD9+AG9+AI9+AK9+AM9+AO9+AQ9+AS9+AX9+AZ9+BB9+BD9+BF9+BH9+BJ9+BN9+BP9+BR9+BT9</f>
        <v>567990.1000000001</v>
      </c>
      <c r="BX9" s="27">
        <f aca="true" t="shared" si="9" ref="BX9:BX40">S9+V9+Y9+AB9+AE9+AH9+AJ9+AL9+AN9+AP9+AR9+AT9+AY9+BA9+BC9+BE9+BG9+BI9+BK9+BO9+BQ9+BS9+BU9+BV9</f>
        <v>546869.3818000001</v>
      </c>
      <c r="BY9" s="29">
        <v>0</v>
      </c>
      <c r="BZ9" s="31"/>
      <c r="CA9" s="31">
        <v>0</v>
      </c>
      <c r="CB9" s="31">
        <v>0</v>
      </c>
      <c r="CC9" s="29">
        <v>0</v>
      </c>
      <c r="CD9" s="31"/>
      <c r="CE9" s="31">
        <v>0</v>
      </c>
      <c r="CF9" s="31">
        <v>0</v>
      </c>
      <c r="CG9" s="29">
        <v>0</v>
      </c>
      <c r="CH9" s="31"/>
      <c r="CI9" s="31">
        <v>0</v>
      </c>
      <c r="CJ9" s="31">
        <v>0</v>
      </c>
      <c r="CK9" s="31">
        <v>0</v>
      </c>
      <c r="CL9" s="27">
        <f aca="true" t="shared" si="10" ref="CL9:CL29">BY9+CA9+CC9+CE9+CG9+CI9</f>
        <v>0</v>
      </c>
      <c r="CM9" s="27">
        <f aca="true" t="shared" si="11" ref="CM9:CM29">BZ9+CB9+CD9+CF9+CH9+CJ9</f>
        <v>0</v>
      </c>
    </row>
    <row r="10" spans="1:91" s="12" customFormat="1" ht="21.75" customHeight="1">
      <c r="A10" s="62">
        <v>2</v>
      </c>
      <c r="B10" s="44" t="s">
        <v>55</v>
      </c>
      <c r="C10" s="30">
        <v>1907.5</v>
      </c>
      <c r="D10" s="30">
        <v>0</v>
      </c>
      <c r="E10" s="56">
        <v>0.1</v>
      </c>
      <c r="F10" s="55">
        <v>3500</v>
      </c>
      <c r="G10" s="55">
        <v>940</v>
      </c>
      <c r="H10" s="55">
        <v>5200</v>
      </c>
      <c r="I10" s="27">
        <f t="shared" si="0"/>
        <v>48212.600000000006</v>
      </c>
      <c r="J10" s="27">
        <f t="shared" si="1"/>
        <v>43957.762</v>
      </c>
      <c r="K10" s="27">
        <f aca="true" t="shared" si="12" ref="K10:K73">J10/I10*100</f>
        <v>91.17484226115164</v>
      </c>
      <c r="L10" s="27">
        <f t="shared" si="2"/>
        <v>18628.8</v>
      </c>
      <c r="M10" s="27">
        <f t="shared" si="3"/>
        <v>14373.962</v>
      </c>
      <c r="N10" s="27">
        <f aca="true" t="shared" si="13" ref="N10:N73">M10/L10*100</f>
        <v>77.15989220991155</v>
      </c>
      <c r="O10" s="27">
        <f t="shared" si="4"/>
        <v>8001.2</v>
      </c>
      <c r="P10" s="27">
        <f t="shared" si="5"/>
        <v>5495.043</v>
      </c>
      <c r="Q10" s="27">
        <f aca="true" t="shared" si="14" ref="Q10:Q73">P10/O10*100</f>
        <v>68.67773583962405</v>
      </c>
      <c r="R10" s="31">
        <v>803</v>
      </c>
      <c r="S10" s="31">
        <v>745.494</v>
      </c>
      <c r="T10" s="27">
        <f aca="true" t="shared" si="15" ref="T10:T73">S10/R10*100</f>
        <v>92.83860523038605</v>
      </c>
      <c r="U10" s="31">
        <v>5006.2</v>
      </c>
      <c r="V10" s="31">
        <v>4718.668</v>
      </c>
      <c r="W10" s="27">
        <f aca="true" t="shared" si="16" ref="W10:W73">V10/U10*100</f>
        <v>94.25648196236666</v>
      </c>
      <c r="X10" s="31">
        <v>7198.2</v>
      </c>
      <c r="Y10" s="31">
        <v>4749.549</v>
      </c>
      <c r="Z10" s="27">
        <f aca="true" t="shared" si="17" ref="Z10:Z73">Y10/X10*100</f>
        <v>65.98245394682004</v>
      </c>
      <c r="AA10" s="31">
        <v>123.6</v>
      </c>
      <c r="AB10" s="31">
        <v>138.6</v>
      </c>
      <c r="AC10" s="27">
        <f aca="true" t="shared" si="18" ref="AC10:AC73">AB10/AA10*100</f>
        <v>112.13592233009709</v>
      </c>
      <c r="AD10" s="31"/>
      <c r="AE10" s="31"/>
      <c r="AF10" s="27"/>
      <c r="AG10" s="30">
        <v>0</v>
      </c>
      <c r="AH10" s="27"/>
      <c r="AI10" s="30">
        <v>0</v>
      </c>
      <c r="AJ10" s="31"/>
      <c r="AK10" s="29">
        <v>29583.8</v>
      </c>
      <c r="AL10" s="31">
        <v>29583.8</v>
      </c>
      <c r="AM10" s="30">
        <v>0</v>
      </c>
      <c r="AN10" s="27"/>
      <c r="AO10" s="29">
        <v>0</v>
      </c>
      <c r="AP10" s="31">
        <v>0</v>
      </c>
      <c r="AQ10" s="30">
        <v>0</v>
      </c>
      <c r="AR10" s="31"/>
      <c r="AS10" s="30">
        <v>0</v>
      </c>
      <c r="AT10" s="31"/>
      <c r="AU10" s="27">
        <f t="shared" si="6"/>
        <v>641.3</v>
      </c>
      <c r="AV10" s="27">
        <f t="shared" si="7"/>
        <v>493.103</v>
      </c>
      <c r="AW10" s="27">
        <f aca="true" t="shared" si="19" ref="AW10:AW73">AV10/AU10*100</f>
        <v>76.89115858412599</v>
      </c>
      <c r="AX10" s="31">
        <v>641.3</v>
      </c>
      <c r="AY10" s="31">
        <v>491.919</v>
      </c>
      <c r="AZ10" s="31">
        <v>0</v>
      </c>
      <c r="BA10" s="31">
        <v>1.184</v>
      </c>
      <c r="BB10" s="29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0">
        <v>0</v>
      </c>
      <c r="BI10" s="31">
        <v>0</v>
      </c>
      <c r="BJ10" s="31">
        <v>4700</v>
      </c>
      <c r="BK10" s="31">
        <v>3372.048</v>
      </c>
      <c r="BL10" s="31">
        <v>1500</v>
      </c>
      <c r="BM10" s="31">
        <v>685.04</v>
      </c>
      <c r="BN10" s="30">
        <v>0</v>
      </c>
      <c r="BO10" s="31">
        <v>0</v>
      </c>
      <c r="BP10" s="29">
        <v>0</v>
      </c>
      <c r="BQ10" s="31"/>
      <c r="BR10" s="29">
        <v>0</v>
      </c>
      <c r="BS10" s="31"/>
      <c r="BT10" s="31">
        <v>156.5</v>
      </c>
      <c r="BU10" s="31">
        <v>156.5</v>
      </c>
      <c r="BV10" s="31">
        <v>0</v>
      </c>
      <c r="BW10" s="27">
        <f t="shared" si="8"/>
        <v>48212.600000000006</v>
      </c>
      <c r="BX10" s="27">
        <f t="shared" si="9"/>
        <v>43957.762</v>
      </c>
      <c r="BY10" s="29">
        <v>0</v>
      </c>
      <c r="BZ10" s="31"/>
      <c r="CA10" s="31">
        <v>0</v>
      </c>
      <c r="CB10" s="31">
        <v>0</v>
      </c>
      <c r="CC10" s="29">
        <v>0</v>
      </c>
      <c r="CD10" s="31"/>
      <c r="CE10" s="31">
        <v>0</v>
      </c>
      <c r="CF10" s="31">
        <v>0</v>
      </c>
      <c r="CG10" s="29">
        <v>0</v>
      </c>
      <c r="CH10" s="31"/>
      <c r="CI10" s="31">
        <v>9610.2</v>
      </c>
      <c r="CJ10" s="31">
        <v>40</v>
      </c>
      <c r="CK10" s="31">
        <v>0</v>
      </c>
      <c r="CL10" s="27">
        <f t="shared" si="10"/>
        <v>9610.2</v>
      </c>
      <c r="CM10" s="27">
        <f t="shared" si="11"/>
        <v>40</v>
      </c>
    </row>
    <row r="11" spans="1:91" s="12" customFormat="1" ht="21" customHeight="1">
      <c r="A11" s="62">
        <v>3</v>
      </c>
      <c r="B11" s="44" t="s">
        <v>56</v>
      </c>
      <c r="C11" s="30">
        <v>11312.4</v>
      </c>
      <c r="D11" s="30">
        <v>0</v>
      </c>
      <c r="E11" s="56">
        <v>3629.2</v>
      </c>
      <c r="F11" s="56">
        <v>50.4</v>
      </c>
      <c r="G11" s="56">
        <v>3470.2</v>
      </c>
      <c r="H11" s="56">
        <v>576.5</v>
      </c>
      <c r="I11" s="27">
        <f t="shared" si="0"/>
        <v>8585.699999999999</v>
      </c>
      <c r="J11" s="27">
        <f t="shared" si="1"/>
        <v>8190.55</v>
      </c>
      <c r="K11" s="27">
        <f t="shared" si="12"/>
        <v>95.39757969647205</v>
      </c>
      <c r="L11" s="27">
        <f t="shared" si="2"/>
        <v>3328.6</v>
      </c>
      <c r="M11" s="27">
        <f t="shared" si="3"/>
        <v>2933.45</v>
      </c>
      <c r="N11" s="27">
        <f t="shared" si="13"/>
        <v>88.12864267259508</v>
      </c>
      <c r="O11" s="27">
        <f t="shared" si="4"/>
        <v>1835.1999999999998</v>
      </c>
      <c r="P11" s="27">
        <f t="shared" si="5"/>
        <v>1715.322</v>
      </c>
      <c r="Q11" s="27">
        <f t="shared" si="14"/>
        <v>93.46785091543155</v>
      </c>
      <c r="R11" s="31">
        <v>720.1</v>
      </c>
      <c r="S11" s="31">
        <v>680.818</v>
      </c>
      <c r="T11" s="27">
        <f t="shared" si="15"/>
        <v>94.54492431606721</v>
      </c>
      <c r="U11" s="31">
        <v>585</v>
      </c>
      <c r="V11" s="31">
        <v>559.881</v>
      </c>
      <c r="W11" s="27">
        <f t="shared" si="16"/>
        <v>95.70615384615384</v>
      </c>
      <c r="X11" s="31">
        <v>1115.1</v>
      </c>
      <c r="Y11" s="31">
        <v>1034.504</v>
      </c>
      <c r="Z11" s="27">
        <f t="shared" si="17"/>
        <v>92.77230741637521</v>
      </c>
      <c r="AA11" s="31">
        <v>8</v>
      </c>
      <c r="AB11" s="31">
        <v>21.5</v>
      </c>
      <c r="AC11" s="27">
        <f t="shared" si="18"/>
        <v>268.75</v>
      </c>
      <c r="AD11" s="31"/>
      <c r="AE11" s="31"/>
      <c r="AF11" s="27"/>
      <c r="AG11" s="30">
        <v>0</v>
      </c>
      <c r="AH11" s="27"/>
      <c r="AI11" s="30">
        <v>0</v>
      </c>
      <c r="AJ11" s="31"/>
      <c r="AK11" s="29">
        <v>5257.1</v>
      </c>
      <c r="AL11" s="31">
        <v>5257.1</v>
      </c>
      <c r="AM11" s="30">
        <v>0</v>
      </c>
      <c r="AN11" s="27"/>
      <c r="AO11" s="29">
        <v>0</v>
      </c>
      <c r="AP11" s="31">
        <v>0</v>
      </c>
      <c r="AQ11" s="30">
        <v>0</v>
      </c>
      <c r="AR11" s="31"/>
      <c r="AS11" s="30">
        <v>0</v>
      </c>
      <c r="AT11" s="31"/>
      <c r="AU11" s="27">
        <f t="shared" si="6"/>
        <v>377.29999999999995</v>
      </c>
      <c r="AV11" s="27">
        <f t="shared" si="7"/>
        <v>624.7470000000001</v>
      </c>
      <c r="AW11" s="27">
        <f t="shared" si="19"/>
        <v>165.58362046117153</v>
      </c>
      <c r="AX11" s="31">
        <v>6.9</v>
      </c>
      <c r="AY11" s="31">
        <v>183.752</v>
      </c>
      <c r="AZ11" s="31">
        <v>370.4</v>
      </c>
      <c r="BA11" s="31">
        <v>440.995</v>
      </c>
      <c r="BB11" s="29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0">
        <v>0</v>
      </c>
      <c r="BI11" s="31">
        <v>0</v>
      </c>
      <c r="BJ11" s="31">
        <v>523.1</v>
      </c>
      <c r="BK11" s="31">
        <v>12</v>
      </c>
      <c r="BL11" s="31">
        <v>523.1</v>
      </c>
      <c r="BM11" s="31">
        <v>0</v>
      </c>
      <c r="BN11" s="30">
        <v>0</v>
      </c>
      <c r="BO11" s="31">
        <v>0</v>
      </c>
      <c r="BP11" s="29">
        <v>0</v>
      </c>
      <c r="BQ11" s="31"/>
      <c r="BR11" s="29">
        <v>0</v>
      </c>
      <c r="BS11" s="31"/>
      <c r="BT11" s="31">
        <v>0</v>
      </c>
      <c r="BU11" s="31">
        <v>0</v>
      </c>
      <c r="BV11" s="31">
        <v>0</v>
      </c>
      <c r="BW11" s="27">
        <f t="shared" si="8"/>
        <v>8585.699999999999</v>
      </c>
      <c r="BX11" s="27">
        <f t="shared" si="9"/>
        <v>8190.55</v>
      </c>
      <c r="BY11" s="29">
        <v>0</v>
      </c>
      <c r="BZ11" s="31"/>
      <c r="CA11" s="31">
        <v>0</v>
      </c>
      <c r="CB11" s="31">
        <v>0</v>
      </c>
      <c r="CC11" s="29">
        <v>0</v>
      </c>
      <c r="CD11" s="31"/>
      <c r="CE11" s="31">
        <v>0</v>
      </c>
      <c r="CF11" s="31">
        <v>0</v>
      </c>
      <c r="CG11" s="29">
        <v>0</v>
      </c>
      <c r="CH11" s="31"/>
      <c r="CI11" s="31">
        <v>689.6</v>
      </c>
      <c r="CJ11" s="31">
        <v>0</v>
      </c>
      <c r="CK11" s="31">
        <v>0</v>
      </c>
      <c r="CL11" s="27">
        <f t="shared" si="10"/>
        <v>689.6</v>
      </c>
      <c r="CM11" s="27">
        <f t="shared" si="11"/>
        <v>0</v>
      </c>
    </row>
    <row r="12" spans="1:91" s="12" customFormat="1" ht="21" customHeight="1">
      <c r="A12" s="62">
        <v>4</v>
      </c>
      <c r="B12" s="44" t="s">
        <v>57</v>
      </c>
      <c r="C12" s="30">
        <v>966.9</v>
      </c>
      <c r="D12" s="30">
        <v>0</v>
      </c>
      <c r="E12" s="56">
        <v>840.8</v>
      </c>
      <c r="F12" s="55">
        <v>1100</v>
      </c>
      <c r="G12" s="55">
        <v>422</v>
      </c>
      <c r="H12" s="55">
        <v>1382</v>
      </c>
      <c r="I12" s="27">
        <f t="shared" si="0"/>
        <v>23199.2</v>
      </c>
      <c r="J12" s="27">
        <f t="shared" si="1"/>
        <v>22161.602000000003</v>
      </c>
      <c r="K12" s="27">
        <f t="shared" si="12"/>
        <v>95.52744060140006</v>
      </c>
      <c r="L12" s="27">
        <f t="shared" si="2"/>
        <v>4817</v>
      </c>
      <c r="M12" s="27">
        <f t="shared" si="3"/>
        <v>3779.402</v>
      </c>
      <c r="N12" s="27">
        <f t="shared" si="13"/>
        <v>78.45966369109404</v>
      </c>
      <c r="O12" s="27">
        <f t="shared" si="4"/>
        <v>1441</v>
      </c>
      <c r="P12" s="27">
        <f t="shared" si="5"/>
        <v>1620.206</v>
      </c>
      <c r="Q12" s="27">
        <f t="shared" si="14"/>
        <v>112.43622484385843</v>
      </c>
      <c r="R12" s="31">
        <v>71</v>
      </c>
      <c r="S12" s="31">
        <v>49</v>
      </c>
      <c r="T12" s="27">
        <f t="shared" si="15"/>
        <v>69.01408450704226</v>
      </c>
      <c r="U12" s="31">
        <v>1705</v>
      </c>
      <c r="V12" s="31">
        <v>1224</v>
      </c>
      <c r="W12" s="27">
        <f t="shared" si="16"/>
        <v>71.78885630498534</v>
      </c>
      <c r="X12" s="31">
        <v>1370</v>
      </c>
      <c r="Y12" s="31">
        <v>1571.206</v>
      </c>
      <c r="Z12" s="27">
        <f t="shared" si="17"/>
        <v>114.68656934306568</v>
      </c>
      <c r="AA12" s="31">
        <v>58</v>
      </c>
      <c r="AB12" s="31">
        <v>40</v>
      </c>
      <c r="AC12" s="27">
        <f t="shared" si="18"/>
        <v>68.96551724137932</v>
      </c>
      <c r="AD12" s="31"/>
      <c r="AE12" s="31"/>
      <c r="AF12" s="27"/>
      <c r="AG12" s="30">
        <v>0</v>
      </c>
      <c r="AH12" s="27"/>
      <c r="AI12" s="30">
        <v>0</v>
      </c>
      <c r="AJ12" s="31"/>
      <c r="AK12" s="29">
        <v>18382.2</v>
      </c>
      <c r="AL12" s="31">
        <v>18382.2</v>
      </c>
      <c r="AM12" s="30">
        <v>0</v>
      </c>
      <c r="AN12" s="27"/>
      <c r="AO12" s="29">
        <v>0</v>
      </c>
      <c r="AP12" s="31">
        <v>0</v>
      </c>
      <c r="AQ12" s="30">
        <v>0</v>
      </c>
      <c r="AR12" s="31"/>
      <c r="AS12" s="30">
        <v>0</v>
      </c>
      <c r="AT12" s="31"/>
      <c r="AU12" s="27">
        <f t="shared" si="6"/>
        <v>718</v>
      </c>
      <c r="AV12" s="27">
        <f t="shared" si="7"/>
        <v>595.196</v>
      </c>
      <c r="AW12" s="27">
        <f t="shared" si="19"/>
        <v>82.89637883008358</v>
      </c>
      <c r="AX12" s="31">
        <v>300</v>
      </c>
      <c r="AY12" s="31">
        <v>235</v>
      </c>
      <c r="AZ12" s="31">
        <v>58</v>
      </c>
      <c r="BA12" s="31">
        <v>0.196</v>
      </c>
      <c r="BB12" s="29">
        <v>360</v>
      </c>
      <c r="BC12" s="31">
        <v>360</v>
      </c>
      <c r="BD12" s="31">
        <v>0</v>
      </c>
      <c r="BE12" s="31">
        <v>0</v>
      </c>
      <c r="BF12" s="31">
        <v>0</v>
      </c>
      <c r="BG12" s="31">
        <v>0</v>
      </c>
      <c r="BH12" s="30">
        <v>0</v>
      </c>
      <c r="BI12" s="31">
        <v>0</v>
      </c>
      <c r="BJ12" s="31">
        <v>895</v>
      </c>
      <c r="BK12" s="31">
        <v>300</v>
      </c>
      <c r="BL12" s="31">
        <v>895</v>
      </c>
      <c r="BM12" s="31">
        <v>300</v>
      </c>
      <c r="BN12" s="30">
        <v>0</v>
      </c>
      <c r="BO12" s="31">
        <v>0</v>
      </c>
      <c r="BP12" s="29">
        <v>0</v>
      </c>
      <c r="BQ12" s="31"/>
      <c r="BR12" s="29">
        <v>0</v>
      </c>
      <c r="BS12" s="31"/>
      <c r="BT12" s="31">
        <v>0</v>
      </c>
      <c r="BU12" s="31">
        <v>0</v>
      </c>
      <c r="BV12" s="31">
        <v>0</v>
      </c>
      <c r="BW12" s="27">
        <f t="shared" si="8"/>
        <v>23199.2</v>
      </c>
      <c r="BX12" s="27">
        <f t="shared" si="9"/>
        <v>22161.602000000003</v>
      </c>
      <c r="BY12" s="29">
        <v>0</v>
      </c>
      <c r="BZ12" s="31"/>
      <c r="CA12" s="31">
        <v>0</v>
      </c>
      <c r="CB12" s="31">
        <v>0</v>
      </c>
      <c r="CC12" s="29">
        <v>0</v>
      </c>
      <c r="CD12" s="31"/>
      <c r="CE12" s="31">
        <v>0</v>
      </c>
      <c r="CF12" s="31">
        <v>0</v>
      </c>
      <c r="CG12" s="29">
        <v>0</v>
      </c>
      <c r="CH12" s="31"/>
      <c r="CI12" s="31">
        <v>1160</v>
      </c>
      <c r="CJ12" s="31">
        <v>0</v>
      </c>
      <c r="CK12" s="31">
        <v>0</v>
      </c>
      <c r="CL12" s="27">
        <f t="shared" si="10"/>
        <v>1160</v>
      </c>
      <c r="CM12" s="27">
        <f t="shared" si="11"/>
        <v>0</v>
      </c>
    </row>
    <row r="13" spans="1:91" s="12" customFormat="1" ht="21" customHeight="1">
      <c r="A13" s="62">
        <v>5</v>
      </c>
      <c r="B13" s="44" t="s">
        <v>58</v>
      </c>
      <c r="C13" s="30">
        <v>727.1</v>
      </c>
      <c r="D13" s="30">
        <v>0</v>
      </c>
      <c r="E13" s="56">
        <v>727.1</v>
      </c>
      <c r="F13" s="56">
        <v>53.2</v>
      </c>
      <c r="G13" s="56">
        <v>394.6</v>
      </c>
      <c r="H13" s="56">
        <v>1225.1</v>
      </c>
      <c r="I13" s="27">
        <f t="shared" si="0"/>
        <v>30219.4</v>
      </c>
      <c r="J13" s="27">
        <f t="shared" si="1"/>
        <v>25676.328</v>
      </c>
      <c r="K13" s="27">
        <f t="shared" si="12"/>
        <v>84.96637259508792</v>
      </c>
      <c r="L13" s="27">
        <f t="shared" si="2"/>
        <v>9404</v>
      </c>
      <c r="M13" s="27">
        <f t="shared" si="3"/>
        <v>4860.928</v>
      </c>
      <c r="N13" s="27">
        <f t="shared" si="13"/>
        <v>51.690004253509144</v>
      </c>
      <c r="O13" s="27">
        <f t="shared" si="4"/>
        <v>3188.5</v>
      </c>
      <c r="P13" s="27">
        <f t="shared" si="5"/>
        <v>2049.396</v>
      </c>
      <c r="Q13" s="27">
        <f t="shared" si="14"/>
        <v>64.274611886467</v>
      </c>
      <c r="R13" s="31">
        <v>41.5</v>
      </c>
      <c r="S13" s="31">
        <v>6.146</v>
      </c>
      <c r="T13" s="27">
        <f t="shared" si="15"/>
        <v>14.809638554216868</v>
      </c>
      <c r="U13" s="31">
        <v>4230.9</v>
      </c>
      <c r="V13" s="31">
        <v>2230.8</v>
      </c>
      <c r="W13" s="27">
        <f t="shared" si="16"/>
        <v>52.72637027582785</v>
      </c>
      <c r="X13" s="31">
        <v>3147</v>
      </c>
      <c r="Y13" s="31">
        <v>2043.25</v>
      </c>
      <c r="Z13" s="27">
        <f t="shared" si="17"/>
        <v>64.92691452176676</v>
      </c>
      <c r="AA13" s="31">
        <v>20</v>
      </c>
      <c r="AB13" s="31">
        <v>23.8</v>
      </c>
      <c r="AC13" s="27">
        <f t="shared" si="18"/>
        <v>119</v>
      </c>
      <c r="AD13" s="31"/>
      <c r="AE13" s="31"/>
      <c r="AF13" s="27"/>
      <c r="AG13" s="30">
        <v>0</v>
      </c>
      <c r="AH13" s="27"/>
      <c r="AI13" s="30">
        <v>0</v>
      </c>
      <c r="AJ13" s="31"/>
      <c r="AK13" s="29">
        <v>20815.4</v>
      </c>
      <c r="AL13" s="31">
        <v>20815.4</v>
      </c>
      <c r="AM13" s="30">
        <v>0</v>
      </c>
      <c r="AN13" s="27"/>
      <c r="AO13" s="29">
        <v>0</v>
      </c>
      <c r="AP13" s="31">
        <v>0</v>
      </c>
      <c r="AQ13" s="30">
        <v>0</v>
      </c>
      <c r="AR13" s="31"/>
      <c r="AS13" s="30">
        <v>0</v>
      </c>
      <c r="AT13" s="31"/>
      <c r="AU13" s="27">
        <f t="shared" si="6"/>
        <v>884.6</v>
      </c>
      <c r="AV13" s="27">
        <f t="shared" si="7"/>
        <v>409.432</v>
      </c>
      <c r="AW13" s="27">
        <f t="shared" si="19"/>
        <v>46.28442233777979</v>
      </c>
      <c r="AX13" s="31">
        <v>0</v>
      </c>
      <c r="AY13" s="31">
        <v>0</v>
      </c>
      <c r="AZ13" s="31">
        <v>884.6</v>
      </c>
      <c r="BA13" s="31">
        <v>409.432</v>
      </c>
      <c r="BB13" s="29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0">
        <v>0</v>
      </c>
      <c r="BI13" s="31">
        <v>0</v>
      </c>
      <c r="BJ13" s="31">
        <v>1080</v>
      </c>
      <c r="BK13" s="31">
        <v>147.5</v>
      </c>
      <c r="BL13" s="31">
        <v>1080</v>
      </c>
      <c r="BM13" s="31">
        <v>147.5</v>
      </c>
      <c r="BN13" s="30">
        <v>0</v>
      </c>
      <c r="BO13" s="31">
        <v>0</v>
      </c>
      <c r="BP13" s="29">
        <v>0</v>
      </c>
      <c r="BQ13" s="31"/>
      <c r="BR13" s="29">
        <v>0</v>
      </c>
      <c r="BS13" s="31"/>
      <c r="BT13" s="31">
        <v>0</v>
      </c>
      <c r="BU13" s="31">
        <v>0</v>
      </c>
      <c r="BV13" s="31">
        <v>0</v>
      </c>
      <c r="BW13" s="27">
        <f t="shared" si="8"/>
        <v>30219.4</v>
      </c>
      <c r="BX13" s="27">
        <f t="shared" si="9"/>
        <v>25676.328</v>
      </c>
      <c r="BY13" s="29">
        <v>0</v>
      </c>
      <c r="BZ13" s="31"/>
      <c r="CA13" s="31">
        <v>0</v>
      </c>
      <c r="CB13" s="31">
        <v>0</v>
      </c>
      <c r="CC13" s="29">
        <v>0</v>
      </c>
      <c r="CD13" s="31"/>
      <c r="CE13" s="31">
        <v>0</v>
      </c>
      <c r="CF13" s="31">
        <v>0</v>
      </c>
      <c r="CG13" s="29">
        <v>0</v>
      </c>
      <c r="CH13" s="31"/>
      <c r="CI13" s="31">
        <v>1500</v>
      </c>
      <c r="CJ13" s="31">
        <v>0</v>
      </c>
      <c r="CK13" s="31">
        <v>0</v>
      </c>
      <c r="CL13" s="27">
        <f t="shared" si="10"/>
        <v>1500</v>
      </c>
      <c r="CM13" s="27">
        <f t="shared" si="11"/>
        <v>0</v>
      </c>
    </row>
    <row r="14" spans="1:91" s="12" customFormat="1" ht="21" customHeight="1">
      <c r="A14" s="62">
        <v>6</v>
      </c>
      <c r="B14" s="44" t="s">
        <v>59</v>
      </c>
      <c r="C14" s="30">
        <v>14822.1</v>
      </c>
      <c r="D14" s="30">
        <v>0</v>
      </c>
      <c r="E14" s="56">
        <v>15831.1</v>
      </c>
      <c r="F14" s="56">
        <v>1748.2</v>
      </c>
      <c r="G14" s="56">
        <v>13411.4</v>
      </c>
      <c r="H14" s="55">
        <v>4402</v>
      </c>
      <c r="I14" s="27">
        <f t="shared" si="0"/>
        <v>45153.2</v>
      </c>
      <c r="J14" s="27">
        <f t="shared" si="1"/>
        <v>43838.296</v>
      </c>
      <c r="K14" s="27">
        <f t="shared" si="12"/>
        <v>97.08790517615586</v>
      </c>
      <c r="L14" s="27">
        <f t="shared" si="2"/>
        <v>15933.400000000001</v>
      </c>
      <c r="M14" s="27">
        <f t="shared" si="3"/>
        <v>14618.496000000003</v>
      </c>
      <c r="N14" s="27">
        <f t="shared" si="13"/>
        <v>91.74749896443949</v>
      </c>
      <c r="O14" s="27">
        <f t="shared" si="4"/>
        <v>10074.8</v>
      </c>
      <c r="P14" s="27">
        <f t="shared" si="5"/>
        <v>9430.664</v>
      </c>
      <c r="Q14" s="27">
        <f t="shared" si="14"/>
        <v>93.60646365188391</v>
      </c>
      <c r="R14" s="31">
        <v>2819.1</v>
      </c>
      <c r="S14" s="31">
        <v>2548.873</v>
      </c>
      <c r="T14" s="27">
        <f t="shared" si="15"/>
        <v>90.41442304281509</v>
      </c>
      <c r="U14" s="31">
        <v>2801.9</v>
      </c>
      <c r="V14" s="31">
        <v>3004.2</v>
      </c>
      <c r="W14" s="27">
        <f t="shared" si="16"/>
        <v>107.22010064599021</v>
      </c>
      <c r="X14" s="31">
        <v>7255.7</v>
      </c>
      <c r="Y14" s="31">
        <v>6881.791</v>
      </c>
      <c r="Z14" s="27">
        <f t="shared" si="17"/>
        <v>94.84668605372329</v>
      </c>
      <c r="AA14" s="31">
        <v>1044</v>
      </c>
      <c r="AB14" s="31">
        <v>1372</v>
      </c>
      <c r="AC14" s="27">
        <f t="shared" si="18"/>
        <v>131.4176245210728</v>
      </c>
      <c r="AD14" s="31"/>
      <c r="AE14" s="31"/>
      <c r="AF14" s="27"/>
      <c r="AG14" s="30">
        <v>0</v>
      </c>
      <c r="AH14" s="27"/>
      <c r="AI14" s="30">
        <v>0</v>
      </c>
      <c r="AJ14" s="31"/>
      <c r="AK14" s="29">
        <v>29219.8</v>
      </c>
      <c r="AL14" s="31">
        <v>29219.8</v>
      </c>
      <c r="AM14" s="30">
        <v>0</v>
      </c>
      <c r="AN14" s="27"/>
      <c r="AO14" s="29">
        <v>0</v>
      </c>
      <c r="AP14" s="31">
        <v>0</v>
      </c>
      <c r="AQ14" s="30">
        <v>0</v>
      </c>
      <c r="AR14" s="31"/>
      <c r="AS14" s="30">
        <v>0</v>
      </c>
      <c r="AT14" s="31"/>
      <c r="AU14" s="27">
        <f t="shared" si="6"/>
        <v>660.7</v>
      </c>
      <c r="AV14" s="27">
        <f t="shared" si="7"/>
        <v>555.182</v>
      </c>
      <c r="AW14" s="27">
        <f t="shared" si="19"/>
        <v>84.02936279703344</v>
      </c>
      <c r="AX14" s="31">
        <v>660.7</v>
      </c>
      <c r="AY14" s="31">
        <v>555.046</v>
      </c>
      <c r="AZ14" s="31">
        <v>0</v>
      </c>
      <c r="BA14" s="31">
        <v>0.136</v>
      </c>
      <c r="BB14" s="29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0">
        <v>0</v>
      </c>
      <c r="BI14" s="31">
        <v>0</v>
      </c>
      <c r="BJ14" s="31">
        <v>1352</v>
      </c>
      <c r="BK14" s="31">
        <v>256.45</v>
      </c>
      <c r="BL14" s="31">
        <v>1352</v>
      </c>
      <c r="BM14" s="31">
        <v>256.45</v>
      </c>
      <c r="BN14" s="30">
        <v>0</v>
      </c>
      <c r="BO14" s="31">
        <v>0</v>
      </c>
      <c r="BP14" s="29">
        <v>0</v>
      </c>
      <c r="BQ14" s="31"/>
      <c r="BR14" s="29">
        <v>0</v>
      </c>
      <c r="BS14" s="31"/>
      <c r="BT14" s="31">
        <v>0</v>
      </c>
      <c r="BU14" s="31">
        <v>0</v>
      </c>
      <c r="BV14" s="31">
        <v>0</v>
      </c>
      <c r="BW14" s="27">
        <f t="shared" si="8"/>
        <v>45153.2</v>
      </c>
      <c r="BX14" s="27">
        <f t="shared" si="9"/>
        <v>43838.296</v>
      </c>
      <c r="BY14" s="29">
        <v>0</v>
      </c>
      <c r="BZ14" s="31"/>
      <c r="CA14" s="31">
        <v>0</v>
      </c>
      <c r="CB14" s="31">
        <v>0</v>
      </c>
      <c r="CC14" s="29">
        <v>0</v>
      </c>
      <c r="CD14" s="31"/>
      <c r="CE14" s="31">
        <v>0</v>
      </c>
      <c r="CF14" s="31">
        <v>0</v>
      </c>
      <c r="CG14" s="29">
        <v>0</v>
      </c>
      <c r="CH14" s="31"/>
      <c r="CI14" s="31">
        <v>2600</v>
      </c>
      <c r="CJ14" s="31">
        <v>0</v>
      </c>
      <c r="CK14" s="31">
        <v>0</v>
      </c>
      <c r="CL14" s="27">
        <f t="shared" si="10"/>
        <v>2600</v>
      </c>
      <c r="CM14" s="27">
        <f t="shared" si="11"/>
        <v>0</v>
      </c>
    </row>
    <row r="15" spans="1:91" s="12" customFormat="1" ht="21" customHeight="1">
      <c r="A15" s="62">
        <v>7</v>
      </c>
      <c r="B15" s="44" t="s">
        <v>60</v>
      </c>
      <c r="C15" s="30">
        <v>18663.4</v>
      </c>
      <c r="D15" s="30">
        <v>0</v>
      </c>
      <c r="E15" s="56">
        <v>18663.4</v>
      </c>
      <c r="F15" s="56">
        <v>889.9</v>
      </c>
      <c r="G15" s="55">
        <v>19418</v>
      </c>
      <c r="H15" s="56">
        <v>458.2</v>
      </c>
      <c r="I15" s="27">
        <f t="shared" si="0"/>
        <v>20833.8</v>
      </c>
      <c r="J15" s="27">
        <f t="shared" si="1"/>
        <v>25696.113999999998</v>
      </c>
      <c r="K15" s="27">
        <f t="shared" si="12"/>
        <v>123.33858441570908</v>
      </c>
      <c r="L15" s="27">
        <f t="shared" si="2"/>
        <v>9873.8</v>
      </c>
      <c r="M15" s="27">
        <f t="shared" si="3"/>
        <v>8854.114</v>
      </c>
      <c r="N15" s="27">
        <f t="shared" si="13"/>
        <v>89.67281087322004</v>
      </c>
      <c r="O15" s="27">
        <f t="shared" si="4"/>
        <v>1916</v>
      </c>
      <c r="P15" s="27">
        <f t="shared" si="5"/>
        <v>2110.629</v>
      </c>
      <c r="Q15" s="27">
        <f t="shared" si="14"/>
        <v>110.1580897703549</v>
      </c>
      <c r="R15" s="31">
        <v>613.4</v>
      </c>
      <c r="S15" s="31">
        <v>891.262</v>
      </c>
      <c r="T15" s="27">
        <f t="shared" si="15"/>
        <v>145.29866318878382</v>
      </c>
      <c r="U15" s="31">
        <v>3557.8</v>
      </c>
      <c r="V15" s="31">
        <v>2839.261</v>
      </c>
      <c r="W15" s="27">
        <f t="shared" si="16"/>
        <v>79.80383945134633</v>
      </c>
      <c r="X15" s="31">
        <v>1302.6</v>
      </c>
      <c r="Y15" s="31">
        <v>1219.367</v>
      </c>
      <c r="Z15" s="27">
        <f t="shared" si="17"/>
        <v>93.61024105634884</v>
      </c>
      <c r="AA15" s="31">
        <v>100</v>
      </c>
      <c r="AB15" s="31">
        <v>115</v>
      </c>
      <c r="AC15" s="27">
        <f t="shared" si="18"/>
        <v>114.99999999999999</v>
      </c>
      <c r="AD15" s="31"/>
      <c r="AE15" s="31"/>
      <c r="AF15" s="27"/>
      <c r="AG15" s="30">
        <v>0</v>
      </c>
      <c r="AH15" s="27"/>
      <c r="AI15" s="30">
        <v>0</v>
      </c>
      <c r="AJ15" s="31"/>
      <c r="AK15" s="29">
        <v>10960</v>
      </c>
      <c r="AL15" s="31">
        <v>10960</v>
      </c>
      <c r="AM15" s="30">
        <v>0</v>
      </c>
      <c r="AN15" s="27"/>
      <c r="AO15" s="29">
        <v>0</v>
      </c>
      <c r="AP15" s="31">
        <v>0</v>
      </c>
      <c r="AQ15" s="30">
        <v>0</v>
      </c>
      <c r="AR15" s="31"/>
      <c r="AS15" s="30">
        <v>0</v>
      </c>
      <c r="AT15" s="31"/>
      <c r="AU15" s="27">
        <f t="shared" si="6"/>
        <v>3300</v>
      </c>
      <c r="AV15" s="27">
        <f t="shared" si="7"/>
        <v>3657.224</v>
      </c>
      <c r="AW15" s="27">
        <f t="shared" si="19"/>
        <v>110.82496969696972</v>
      </c>
      <c r="AX15" s="31">
        <v>2088</v>
      </c>
      <c r="AY15" s="31">
        <v>2536.28</v>
      </c>
      <c r="AZ15" s="31">
        <v>1200</v>
      </c>
      <c r="BA15" s="31">
        <v>1120.944</v>
      </c>
      <c r="BB15" s="29">
        <v>0</v>
      </c>
      <c r="BC15" s="31">
        <v>0</v>
      </c>
      <c r="BD15" s="31">
        <v>12</v>
      </c>
      <c r="BE15" s="31">
        <v>0</v>
      </c>
      <c r="BF15" s="31">
        <v>0</v>
      </c>
      <c r="BG15" s="31">
        <v>0</v>
      </c>
      <c r="BH15" s="30">
        <v>0</v>
      </c>
      <c r="BI15" s="31">
        <v>0</v>
      </c>
      <c r="BJ15" s="31">
        <v>900</v>
      </c>
      <c r="BK15" s="31">
        <v>0</v>
      </c>
      <c r="BL15" s="31">
        <v>900</v>
      </c>
      <c r="BM15" s="31">
        <v>0</v>
      </c>
      <c r="BN15" s="30">
        <v>0</v>
      </c>
      <c r="BO15" s="31">
        <v>0</v>
      </c>
      <c r="BP15" s="29">
        <v>0</v>
      </c>
      <c r="BQ15" s="31"/>
      <c r="BR15" s="29">
        <v>0</v>
      </c>
      <c r="BS15" s="31"/>
      <c r="BT15" s="31">
        <v>100</v>
      </c>
      <c r="BU15" s="31">
        <v>132</v>
      </c>
      <c r="BV15" s="31">
        <v>0</v>
      </c>
      <c r="BW15" s="27">
        <f t="shared" si="8"/>
        <v>20833.8</v>
      </c>
      <c r="BX15" s="27">
        <f t="shared" si="9"/>
        <v>19814.113999999998</v>
      </c>
      <c r="BY15" s="29">
        <v>0</v>
      </c>
      <c r="BZ15" s="31"/>
      <c r="CA15" s="31">
        <v>0</v>
      </c>
      <c r="CB15" s="31">
        <v>5882</v>
      </c>
      <c r="CC15" s="29">
        <v>0</v>
      </c>
      <c r="CD15" s="31"/>
      <c r="CE15" s="31">
        <v>0</v>
      </c>
      <c r="CF15" s="31">
        <v>0</v>
      </c>
      <c r="CG15" s="29">
        <v>0</v>
      </c>
      <c r="CH15" s="31"/>
      <c r="CI15" s="31">
        <v>1000</v>
      </c>
      <c r="CJ15" s="31">
        <v>0</v>
      </c>
      <c r="CK15" s="31">
        <v>0</v>
      </c>
      <c r="CL15" s="27">
        <f t="shared" si="10"/>
        <v>1000</v>
      </c>
      <c r="CM15" s="27">
        <f t="shared" si="11"/>
        <v>5882</v>
      </c>
    </row>
    <row r="16" spans="1:91" s="12" customFormat="1" ht="21" customHeight="1">
      <c r="A16" s="62">
        <v>8</v>
      </c>
      <c r="B16" s="44" t="s">
        <v>61</v>
      </c>
      <c r="C16" s="30">
        <v>3079</v>
      </c>
      <c r="D16" s="30">
        <v>0</v>
      </c>
      <c r="E16" s="55">
        <v>2349</v>
      </c>
      <c r="F16" s="56">
        <v>928.3</v>
      </c>
      <c r="G16" s="56">
        <v>2456.1</v>
      </c>
      <c r="H16" s="56">
        <v>1954.5</v>
      </c>
      <c r="I16" s="27">
        <f t="shared" si="0"/>
        <v>31729.6</v>
      </c>
      <c r="J16" s="27">
        <f t="shared" si="1"/>
        <v>30234.7335</v>
      </c>
      <c r="K16" s="27">
        <f t="shared" si="12"/>
        <v>95.28873197266905</v>
      </c>
      <c r="L16" s="27">
        <f t="shared" si="2"/>
        <v>12297</v>
      </c>
      <c r="M16" s="27">
        <f t="shared" si="3"/>
        <v>10802.1335</v>
      </c>
      <c r="N16" s="27">
        <f t="shared" si="13"/>
        <v>87.8436488574449</v>
      </c>
      <c r="O16" s="27">
        <f t="shared" si="4"/>
        <v>3342</v>
      </c>
      <c r="P16" s="27">
        <f t="shared" si="5"/>
        <v>3122.312</v>
      </c>
      <c r="Q16" s="27">
        <f t="shared" si="14"/>
        <v>93.42645122681029</v>
      </c>
      <c r="R16" s="31">
        <v>250</v>
      </c>
      <c r="S16" s="31">
        <v>207.582</v>
      </c>
      <c r="T16" s="27">
        <f t="shared" si="15"/>
        <v>83.0328</v>
      </c>
      <c r="U16" s="31">
        <v>4620</v>
      </c>
      <c r="V16" s="31">
        <v>2909.2515</v>
      </c>
      <c r="W16" s="27">
        <f t="shared" si="16"/>
        <v>62.97081168831169</v>
      </c>
      <c r="X16" s="31">
        <v>3092</v>
      </c>
      <c r="Y16" s="31">
        <v>2914.73</v>
      </c>
      <c r="Z16" s="27">
        <f t="shared" si="17"/>
        <v>94.26681759379044</v>
      </c>
      <c r="AA16" s="31">
        <v>88</v>
      </c>
      <c r="AB16" s="31">
        <v>101</v>
      </c>
      <c r="AC16" s="27">
        <f t="shared" si="18"/>
        <v>114.77272727272727</v>
      </c>
      <c r="AD16" s="31"/>
      <c r="AE16" s="31"/>
      <c r="AF16" s="27"/>
      <c r="AG16" s="30">
        <v>0</v>
      </c>
      <c r="AH16" s="27"/>
      <c r="AI16" s="30">
        <v>0</v>
      </c>
      <c r="AJ16" s="31"/>
      <c r="AK16" s="29">
        <v>19432.6</v>
      </c>
      <c r="AL16" s="31">
        <v>19432.6</v>
      </c>
      <c r="AM16" s="30">
        <v>0</v>
      </c>
      <c r="AN16" s="27"/>
      <c r="AO16" s="29">
        <v>0</v>
      </c>
      <c r="AP16" s="31">
        <v>0</v>
      </c>
      <c r="AQ16" s="30">
        <v>0</v>
      </c>
      <c r="AR16" s="31"/>
      <c r="AS16" s="30">
        <v>0</v>
      </c>
      <c r="AT16" s="31"/>
      <c r="AU16" s="27">
        <f t="shared" si="6"/>
        <v>1687</v>
      </c>
      <c r="AV16" s="27">
        <f t="shared" si="7"/>
        <v>1504.754</v>
      </c>
      <c r="AW16" s="27">
        <f t="shared" si="19"/>
        <v>89.19703615886188</v>
      </c>
      <c r="AX16" s="31">
        <v>1687</v>
      </c>
      <c r="AY16" s="31">
        <v>1504.522</v>
      </c>
      <c r="AZ16" s="31">
        <v>0</v>
      </c>
      <c r="BA16" s="31">
        <v>0.232</v>
      </c>
      <c r="BB16" s="29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0">
        <v>0</v>
      </c>
      <c r="BI16" s="31">
        <v>0</v>
      </c>
      <c r="BJ16" s="31">
        <v>800</v>
      </c>
      <c r="BK16" s="31">
        <v>498.642</v>
      </c>
      <c r="BL16" s="31">
        <v>800</v>
      </c>
      <c r="BM16" s="31">
        <v>498.642</v>
      </c>
      <c r="BN16" s="30">
        <v>0</v>
      </c>
      <c r="BO16" s="31">
        <v>0</v>
      </c>
      <c r="BP16" s="29">
        <v>0</v>
      </c>
      <c r="BQ16" s="31"/>
      <c r="BR16" s="29">
        <v>0</v>
      </c>
      <c r="BS16" s="31"/>
      <c r="BT16" s="31">
        <v>1760</v>
      </c>
      <c r="BU16" s="31">
        <v>2666.174</v>
      </c>
      <c r="BV16" s="31">
        <v>0</v>
      </c>
      <c r="BW16" s="27">
        <f t="shared" si="8"/>
        <v>31729.6</v>
      </c>
      <c r="BX16" s="27">
        <f t="shared" si="9"/>
        <v>30234.7335</v>
      </c>
      <c r="BY16" s="29">
        <v>0</v>
      </c>
      <c r="BZ16" s="31"/>
      <c r="CA16" s="31">
        <v>0</v>
      </c>
      <c r="CB16" s="31">
        <v>0</v>
      </c>
      <c r="CC16" s="29">
        <v>0</v>
      </c>
      <c r="CD16" s="31"/>
      <c r="CE16" s="31">
        <v>0</v>
      </c>
      <c r="CF16" s="31">
        <v>0</v>
      </c>
      <c r="CG16" s="29">
        <v>0</v>
      </c>
      <c r="CH16" s="31"/>
      <c r="CI16" s="31">
        <v>2109.6</v>
      </c>
      <c r="CJ16" s="31">
        <v>0</v>
      </c>
      <c r="CK16" s="31">
        <v>0</v>
      </c>
      <c r="CL16" s="27">
        <f t="shared" si="10"/>
        <v>2109.6</v>
      </c>
      <c r="CM16" s="27">
        <f t="shared" si="11"/>
        <v>0</v>
      </c>
    </row>
    <row r="17" spans="1:91" s="12" customFormat="1" ht="21" customHeight="1">
      <c r="A17" s="62">
        <v>9</v>
      </c>
      <c r="B17" s="44" t="s">
        <v>62</v>
      </c>
      <c r="C17" s="30">
        <v>1751.1</v>
      </c>
      <c r="D17" s="30">
        <v>0</v>
      </c>
      <c r="E17" s="30">
        <v>51.1</v>
      </c>
      <c r="F17" s="30">
        <v>600</v>
      </c>
      <c r="G17" s="30">
        <v>51.1</v>
      </c>
      <c r="H17" s="30">
        <v>1217.5</v>
      </c>
      <c r="I17" s="27">
        <f t="shared" si="0"/>
        <v>24864.1</v>
      </c>
      <c r="J17" s="27">
        <f t="shared" si="1"/>
        <v>22901.914099999995</v>
      </c>
      <c r="K17" s="27">
        <f t="shared" si="12"/>
        <v>92.10835743099487</v>
      </c>
      <c r="L17" s="27">
        <f t="shared" si="2"/>
        <v>7726</v>
      </c>
      <c r="M17" s="27">
        <f t="shared" si="3"/>
        <v>5763.8141</v>
      </c>
      <c r="N17" s="27">
        <f t="shared" si="13"/>
        <v>74.60282293554232</v>
      </c>
      <c r="O17" s="27">
        <f t="shared" si="4"/>
        <v>5200.700000000001</v>
      </c>
      <c r="P17" s="27">
        <f t="shared" si="5"/>
        <v>3800.1369999999997</v>
      </c>
      <c r="Q17" s="27">
        <f t="shared" si="14"/>
        <v>73.06972138365988</v>
      </c>
      <c r="R17" s="31">
        <v>1444.9</v>
      </c>
      <c r="S17" s="31">
        <v>649.187</v>
      </c>
      <c r="T17" s="27">
        <f t="shared" si="15"/>
        <v>44.9295452972524</v>
      </c>
      <c r="U17" s="31">
        <v>1750.3</v>
      </c>
      <c r="V17" s="31">
        <v>1645.7571</v>
      </c>
      <c r="W17" s="27">
        <f t="shared" si="16"/>
        <v>94.02714391818546</v>
      </c>
      <c r="X17" s="31">
        <v>3755.8</v>
      </c>
      <c r="Y17" s="31">
        <v>3150.95</v>
      </c>
      <c r="Z17" s="27">
        <f t="shared" si="17"/>
        <v>83.8955748442409</v>
      </c>
      <c r="AA17" s="31">
        <v>50</v>
      </c>
      <c r="AB17" s="31">
        <v>50</v>
      </c>
      <c r="AC17" s="27">
        <f t="shared" si="18"/>
        <v>100</v>
      </c>
      <c r="AD17" s="31"/>
      <c r="AE17" s="31"/>
      <c r="AF17" s="27"/>
      <c r="AG17" s="30">
        <v>0</v>
      </c>
      <c r="AH17" s="27"/>
      <c r="AI17" s="30">
        <v>0</v>
      </c>
      <c r="AJ17" s="31"/>
      <c r="AK17" s="29">
        <v>17138.1</v>
      </c>
      <c r="AL17" s="31">
        <v>17138.1</v>
      </c>
      <c r="AM17" s="30">
        <v>0</v>
      </c>
      <c r="AN17" s="27"/>
      <c r="AO17" s="29">
        <v>0</v>
      </c>
      <c r="AP17" s="31">
        <v>0</v>
      </c>
      <c r="AQ17" s="30">
        <v>0</v>
      </c>
      <c r="AR17" s="31"/>
      <c r="AS17" s="30">
        <v>0</v>
      </c>
      <c r="AT17" s="31"/>
      <c r="AU17" s="27">
        <f t="shared" si="6"/>
        <v>245</v>
      </c>
      <c r="AV17" s="27">
        <f t="shared" si="7"/>
        <v>181.92</v>
      </c>
      <c r="AW17" s="27">
        <f t="shared" si="19"/>
        <v>74.2530612244898</v>
      </c>
      <c r="AX17" s="31">
        <v>0</v>
      </c>
      <c r="AY17" s="31">
        <v>0</v>
      </c>
      <c r="AZ17" s="31">
        <v>245</v>
      </c>
      <c r="BA17" s="31">
        <v>181.92</v>
      </c>
      <c r="BB17" s="29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0">
        <v>0</v>
      </c>
      <c r="BI17" s="31">
        <v>0</v>
      </c>
      <c r="BJ17" s="31">
        <v>480</v>
      </c>
      <c r="BK17" s="31">
        <v>86</v>
      </c>
      <c r="BL17" s="31">
        <v>480</v>
      </c>
      <c r="BM17" s="31">
        <v>51</v>
      </c>
      <c r="BN17" s="30">
        <v>0</v>
      </c>
      <c r="BO17" s="31">
        <v>0</v>
      </c>
      <c r="BP17" s="29">
        <v>0</v>
      </c>
      <c r="BQ17" s="31"/>
      <c r="BR17" s="29">
        <v>0</v>
      </c>
      <c r="BS17" s="31"/>
      <c r="BT17" s="31">
        <v>0</v>
      </c>
      <c r="BU17" s="31">
        <v>0</v>
      </c>
      <c r="BV17" s="31">
        <v>0</v>
      </c>
      <c r="BW17" s="27">
        <f t="shared" si="8"/>
        <v>24864.1</v>
      </c>
      <c r="BX17" s="27">
        <f t="shared" si="9"/>
        <v>22901.914099999995</v>
      </c>
      <c r="BY17" s="29">
        <v>0</v>
      </c>
      <c r="BZ17" s="31"/>
      <c r="CA17" s="31">
        <v>0</v>
      </c>
      <c r="CB17" s="31">
        <v>0</v>
      </c>
      <c r="CC17" s="29">
        <v>0</v>
      </c>
      <c r="CD17" s="31"/>
      <c r="CE17" s="31">
        <v>0</v>
      </c>
      <c r="CF17" s="31">
        <v>0</v>
      </c>
      <c r="CG17" s="29">
        <v>0</v>
      </c>
      <c r="CH17" s="31"/>
      <c r="CI17" s="31">
        <v>3345.1</v>
      </c>
      <c r="CJ17" s="31">
        <v>2503.1</v>
      </c>
      <c r="CK17" s="31">
        <v>0</v>
      </c>
      <c r="CL17" s="27">
        <f t="shared" si="10"/>
        <v>3345.1</v>
      </c>
      <c r="CM17" s="27">
        <f t="shared" si="11"/>
        <v>2503.1</v>
      </c>
    </row>
    <row r="18" spans="1:91" s="12" customFormat="1" ht="21" customHeight="1">
      <c r="A18" s="62">
        <v>10</v>
      </c>
      <c r="B18" s="44" t="s">
        <v>63</v>
      </c>
      <c r="C18" s="30">
        <v>58986.4</v>
      </c>
      <c r="D18" s="30">
        <v>0</v>
      </c>
      <c r="E18" s="56">
        <v>58874.4</v>
      </c>
      <c r="F18" s="56">
        <v>2881.9</v>
      </c>
      <c r="G18" s="56">
        <v>52536.4</v>
      </c>
      <c r="H18" s="56">
        <v>6756.9</v>
      </c>
      <c r="I18" s="27">
        <f t="shared" si="0"/>
        <v>122088.2</v>
      </c>
      <c r="J18" s="27">
        <f t="shared" si="1"/>
        <v>113339.29899999998</v>
      </c>
      <c r="K18" s="27">
        <f t="shared" si="12"/>
        <v>92.83395037358237</v>
      </c>
      <c r="L18" s="27">
        <f t="shared" si="2"/>
        <v>34462.8</v>
      </c>
      <c r="M18" s="27">
        <f t="shared" si="3"/>
        <v>25713.898999999998</v>
      </c>
      <c r="N18" s="27">
        <f t="shared" si="13"/>
        <v>74.61349338997411</v>
      </c>
      <c r="O18" s="27">
        <f t="shared" si="4"/>
        <v>18041.1</v>
      </c>
      <c r="P18" s="27">
        <f t="shared" si="5"/>
        <v>15498.035</v>
      </c>
      <c r="Q18" s="27">
        <f t="shared" si="14"/>
        <v>85.90404687075622</v>
      </c>
      <c r="R18" s="31">
        <v>3388.3</v>
      </c>
      <c r="S18" s="31">
        <v>3195.385</v>
      </c>
      <c r="T18" s="27">
        <f t="shared" si="15"/>
        <v>94.3064368562406</v>
      </c>
      <c r="U18" s="31">
        <v>4911.2</v>
      </c>
      <c r="V18" s="31">
        <v>2960.426</v>
      </c>
      <c r="W18" s="27">
        <f t="shared" si="16"/>
        <v>60.2790763968073</v>
      </c>
      <c r="X18" s="31">
        <v>14652.8</v>
      </c>
      <c r="Y18" s="31">
        <v>12302.65</v>
      </c>
      <c r="Z18" s="27">
        <f t="shared" si="17"/>
        <v>83.96108593579385</v>
      </c>
      <c r="AA18" s="31">
        <v>589</v>
      </c>
      <c r="AB18" s="31">
        <v>197.5</v>
      </c>
      <c r="AC18" s="27">
        <f t="shared" si="18"/>
        <v>33.531409168081495</v>
      </c>
      <c r="AD18" s="31"/>
      <c r="AE18" s="31"/>
      <c r="AF18" s="27"/>
      <c r="AG18" s="30">
        <v>0</v>
      </c>
      <c r="AH18" s="27"/>
      <c r="AI18" s="30">
        <v>0</v>
      </c>
      <c r="AJ18" s="31"/>
      <c r="AK18" s="29">
        <v>78113.4</v>
      </c>
      <c r="AL18" s="31">
        <v>78113.4</v>
      </c>
      <c r="AM18" s="30">
        <v>0</v>
      </c>
      <c r="AN18" s="27"/>
      <c r="AO18" s="29">
        <v>0</v>
      </c>
      <c r="AP18" s="31">
        <v>0</v>
      </c>
      <c r="AQ18" s="30">
        <v>0</v>
      </c>
      <c r="AR18" s="31"/>
      <c r="AS18" s="30">
        <v>0</v>
      </c>
      <c r="AT18" s="31"/>
      <c r="AU18" s="27">
        <f t="shared" si="6"/>
        <v>4371.5</v>
      </c>
      <c r="AV18" s="27">
        <f t="shared" si="7"/>
        <v>3362.496</v>
      </c>
      <c r="AW18" s="27">
        <f t="shared" si="19"/>
        <v>76.91858629760951</v>
      </c>
      <c r="AX18" s="31">
        <v>58</v>
      </c>
      <c r="AY18" s="31">
        <v>0</v>
      </c>
      <c r="AZ18" s="31">
        <v>3000</v>
      </c>
      <c r="BA18" s="31">
        <v>1508</v>
      </c>
      <c r="BB18" s="29">
        <v>1013.5</v>
      </c>
      <c r="BC18" s="31">
        <v>1498.496</v>
      </c>
      <c r="BD18" s="31">
        <v>300</v>
      </c>
      <c r="BE18" s="31">
        <v>356</v>
      </c>
      <c r="BF18" s="31">
        <v>0</v>
      </c>
      <c r="BG18" s="31">
        <v>0</v>
      </c>
      <c r="BH18" s="30">
        <v>0</v>
      </c>
      <c r="BI18" s="31">
        <v>250</v>
      </c>
      <c r="BJ18" s="31">
        <v>6550</v>
      </c>
      <c r="BK18" s="31">
        <v>3445.442</v>
      </c>
      <c r="BL18" s="31">
        <v>3000</v>
      </c>
      <c r="BM18" s="31">
        <v>972.082</v>
      </c>
      <c r="BN18" s="30">
        <v>0</v>
      </c>
      <c r="BO18" s="31">
        <v>0</v>
      </c>
      <c r="BP18" s="29">
        <v>0</v>
      </c>
      <c r="BQ18" s="31"/>
      <c r="BR18" s="29">
        <v>0</v>
      </c>
      <c r="BS18" s="31"/>
      <c r="BT18" s="31">
        <v>0</v>
      </c>
      <c r="BU18" s="31">
        <v>0</v>
      </c>
      <c r="BV18" s="31">
        <v>0</v>
      </c>
      <c r="BW18" s="27">
        <f t="shared" si="8"/>
        <v>112576.2</v>
      </c>
      <c r="BX18" s="27">
        <f t="shared" si="9"/>
        <v>103827.29899999998</v>
      </c>
      <c r="BY18" s="29">
        <v>0</v>
      </c>
      <c r="BZ18" s="31"/>
      <c r="CA18" s="31">
        <v>9512</v>
      </c>
      <c r="CB18" s="31">
        <v>9512</v>
      </c>
      <c r="CC18" s="29">
        <v>0</v>
      </c>
      <c r="CD18" s="31"/>
      <c r="CE18" s="31">
        <v>0</v>
      </c>
      <c r="CF18" s="31">
        <v>0</v>
      </c>
      <c r="CG18" s="29">
        <v>0</v>
      </c>
      <c r="CH18" s="31"/>
      <c r="CI18" s="31">
        <v>5630</v>
      </c>
      <c r="CJ18" s="31">
        <v>0</v>
      </c>
      <c r="CK18" s="31">
        <v>0</v>
      </c>
      <c r="CL18" s="27">
        <f t="shared" si="10"/>
        <v>15142</v>
      </c>
      <c r="CM18" s="27">
        <f t="shared" si="11"/>
        <v>9512</v>
      </c>
    </row>
    <row r="19" spans="1:91" s="12" customFormat="1" ht="21" customHeight="1">
      <c r="A19" s="62">
        <v>11</v>
      </c>
      <c r="B19" s="44" t="s">
        <v>64</v>
      </c>
      <c r="C19" s="30">
        <v>233.7</v>
      </c>
      <c r="D19" s="30">
        <v>0</v>
      </c>
      <c r="E19" s="56">
        <v>2168.6</v>
      </c>
      <c r="F19" s="56">
        <v>137.7</v>
      </c>
      <c r="G19" s="56">
        <v>862.6</v>
      </c>
      <c r="H19" s="56">
        <v>28.9</v>
      </c>
      <c r="I19" s="27">
        <f t="shared" si="0"/>
        <v>3753.2000000000003</v>
      </c>
      <c r="J19" s="27">
        <f t="shared" si="1"/>
        <v>3707.7000000000003</v>
      </c>
      <c r="K19" s="27">
        <f t="shared" si="12"/>
        <v>98.78770116167537</v>
      </c>
      <c r="L19" s="27">
        <f t="shared" si="2"/>
        <v>191.4</v>
      </c>
      <c r="M19" s="27">
        <f t="shared" si="3"/>
        <v>145.9</v>
      </c>
      <c r="N19" s="27">
        <f t="shared" si="13"/>
        <v>76.22779519331243</v>
      </c>
      <c r="O19" s="27">
        <f t="shared" si="4"/>
        <v>71.4</v>
      </c>
      <c r="P19" s="27">
        <f t="shared" si="5"/>
        <v>55.9</v>
      </c>
      <c r="Q19" s="27">
        <f t="shared" si="14"/>
        <v>78.29131652661063</v>
      </c>
      <c r="R19" s="31">
        <v>0</v>
      </c>
      <c r="S19" s="31">
        <v>0</v>
      </c>
      <c r="T19" s="27" t="e">
        <f t="shared" si="15"/>
        <v>#DIV/0!</v>
      </c>
      <c r="U19" s="31">
        <v>90</v>
      </c>
      <c r="V19" s="31">
        <v>50</v>
      </c>
      <c r="W19" s="27">
        <f t="shared" si="16"/>
        <v>55.55555555555556</v>
      </c>
      <c r="X19" s="31">
        <v>71.4</v>
      </c>
      <c r="Y19" s="31">
        <v>55.9</v>
      </c>
      <c r="Z19" s="27">
        <f t="shared" si="17"/>
        <v>78.29131652661063</v>
      </c>
      <c r="AA19" s="31">
        <v>0</v>
      </c>
      <c r="AB19" s="31">
        <v>0</v>
      </c>
      <c r="AC19" s="27" t="e">
        <f t="shared" si="18"/>
        <v>#DIV/0!</v>
      </c>
      <c r="AD19" s="31"/>
      <c r="AE19" s="31"/>
      <c r="AF19" s="27"/>
      <c r="AG19" s="30">
        <v>0</v>
      </c>
      <c r="AH19" s="27"/>
      <c r="AI19" s="30">
        <v>0</v>
      </c>
      <c r="AJ19" s="31"/>
      <c r="AK19" s="29">
        <v>3561.8</v>
      </c>
      <c r="AL19" s="31">
        <v>3561.8</v>
      </c>
      <c r="AM19" s="30">
        <v>0</v>
      </c>
      <c r="AN19" s="27"/>
      <c r="AO19" s="29">
        <v>0</v>
      </c>
      <c r="AP19" s="31">
        <v>0</v>
      </c>
      <c r="AQ19" s="30">
        <v>0</v>
      </c>
      <c r="AR19" s="31"/>
      <c r="AS19" s="30">
        <v>0</v>
      </c>
      <c r="AT19" s="31"/>
      <c r="AU19" s="27">
        <f t="shared" si="6"/>
        <v>0</v>
      </c>
      <c r="AV19" s="27">
        <f t="shared" si="7"/>
        <v>10</v>
      </c>
      <c r="AW19" s="27" t="e">
        <f t="shared" si="19"/>
        <v>#DIV/0!</v>
      </c>
      <c r="AX19" s="31">
        <v>0</v>
      </c>
      <c r="AY19" s="31">
        <v>0</v>
      </c>
      <c r="AZ19" s="31">
        <v>0</v>
      </c>
      <c r="BA19" s="31">
        <v>10</v>
      </c>
      <c r="BB19" s="29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0">
        <v>0</v>
      </c>
      <c r="BI19" s="31">
        <v>0</v>
      </c>
      <c r="BJ19" s="31">
        <v>30</v>
      </c>
      <c r="BK19" s="31">
        <v>30</v>
      </c>
      <c r="BL19" s="31">
        <v>30</v>
      </c>
      <c r="BM19" s="31">
        <v>30</v>
      </c>
      <c r="BN19" s="30">
        <v>0</v>
      </c>
      <c r="BO19" s="31">
        <v>0</v>
      </c>
      <c r="BP19" s="29">
        <v>0</v>
      </c>
      <c r="BQ19" s="31"/>
      <c r="BR19" s="29">
        <v>0</v>
      </c>
      <c r="BS19" s="31"/>
      <c r="BT19" s="31">
        <v>0</v>
      </c>
      <c r="BU19" s="31">
        <v>0</v>
      </c>
      <c r="BV19" s="31">
        <v>0</v>
      </c>
      <c r="BW19" s="27">
        <f t="shared" si="8"/>
        <v>3753.2000000000003</v>
      </c>
      <c r="BX19" s="27">
        <f t="shared" si="9"/>
        <v>3707.7000000000003</v>
      </c>
      <c r="BY19" s="29">
        <v>0</v>
      </c>
      <c r="BZ19" s="31"/>
      <c r="CA19" s="31">
        <v>0</v>
      </c>
      <c r="CB19" s="31">
        <v>0</v>
      </c>
      <c r="CC19" s="29">
        <v>0</v>
      </c>
      <c r="CD19" s="31"/>
      <c r="CE19" s="31">
        <v>0</v>
      </c>
      <c r="CF19" s="31">
        <v>0</v>
      </c>
      <c r="CG19" s="29">
        <v>0</v>
      </c>
      <c r="CH19" s="31"/>
      <c r="CI19" s="31">
        <v>190</v>
      </c>
      <c r="CJ19" s="31">
        <v>0</v>
      </c>
      <c r="CK19" s="31">
        <v>0</v>
      </c>
      <c r="CL19" s="27">
        <f t="shared" si="10"/>
        <v>190</v>
      </c>
      <c r="CM19" s="27">
        <f t="shared" si="11"/>
        <v>0</v>
      </c>
    </row>
    <row r="20" spans="1:91" s="12" customFormat="1" ht="21" customHeight="1">
      <c r="A20" s="62">
        <v>12</v>
      </c>
      <c r="B20" s="44" t="s">
        <v>65</v>
      </c>
      <c r="C20" s="30">
        <v>156.1</v>
      </c>
      <c r="D20" s="30">
        <v>0</v>
      </c>
      <c r="E20" s="56">
        <v>1.2</v>
      </c>
      <c r="F20" s="55">
        <v>0</v>
      </c>
      <c r="G20" s="55">
        <v>83</v>
      </c>
      <c r="H20" s="55">
        <v>178</v>
      </c>
      <c r="I20" s="27">
        <f t="shared" si="0"/>
        <v>8813.2</v>
      </c>
      <c r="J20" s="27">
        <f t="shared" si="1"/>
        <v>8258.492</v>
      </c>
      <c r="K20" s="27">
        <f t="shared" si="12"/>
        <v>93.70594108836744</v>
      </c>
      <c r="L20" s="27">
        <f t="shared" si="2"/>
        <v>2779.6</v>
      </c>
      <c r="M20" s="27">
        <f t="shared" si="3"/>
        <v>2224.892</v>
      </c>
      <c r="N20" s="27">
        <f t="shared" si="13"/>
        <v>80.0436033961721</v>
      </c>
      <c r="O20" s="27">
        <f t="shared" si="4"/>
        <v>829.6</v>
      </c>
      <c r="P20" s="27">
        <f t="shared" si="5"/>
        <v>832.7</v>
      </c>
      <c r="Q20" s="27">
        <f t="shared" si="14"/>
        <v>100.37367405978786</v>
      </c>
      <c r="R20" s="31">
        <v>11.6</v>
      </c>
      <c r="S20" s="31">
        <v>0</v>
      </c>
      <c r="T20" s="27">
        <f t="shared" si="15"/>
        <v>0</v>
      </c>
      <c r="U20" s="31">
        <v>630</v>
      </c>
      <c r="V20" s="31">
        <v>607.5</v>
      </c>
      <c r="W20" s="27">
        <f t="shared" si="16"/>
        <v>96.42857142857143</v>
      </c>
      <c r="X20" s="31">
        <v>818</v>
      </c>
      <c r="Y20" s="31">
        <v>832.7</v>
      </c>
      <c r="Z20" s="27">
        <f t="shared" si="17"/>
        <v>101.79706601466994</v>
      </c>
      <c r="AA20" s="31">
        <v>0</v>
      </c>
      <c r="AB20" s="31">
        <v>0</v>
      </c>
      <c r="AC20" s="27" t="e">
        <f t="shared" si="18"/>
        <v>#DIV/0!</v>
      </c>
      <c r="AD20" s="31"/>
      <c r="AE20" s="31"/>
      <c r="AF20" s="27"/>
      <c r="AG20" s="30">
        <v>0</v>
      </c>
      <c r="AH20" s="27"/>
      <c r="AI20" s="30">
        <v>0</v>
      </c>
      <c r="AJ20" s="31"/>
      <c r="AK20" s="29">
        <v>6033.6</v>
      </c>
      <c r="AL20" s="31">
        <v>6033.6</v>
      </c>
      <c r="AM20" s="30">
        <v>0</v>
      </c>
      <c r="AN20" s="27"/>
      <c r="AO20" s="29">
        <v>0</v>
      </c>
      <c r="AP20" s="31">
        <v>0</v>
      </c>
      <c r="AQ20" s="30">
        <v>0</v>
      </c>
      <c r="AR20" s="31"/>
      <c r="AS20" s="30">
        <v>0</v>
      </c>
      <c r="AT20" s="31"/>
      <c r="AU20" s="27">
        <f t="shared" si="6"/>
        <v>920</v>
      </c>
      <c r="AV20" s="27">
        <f t="shared" si="7"/>
        <v>784.692</v>
      </c>
      <c r="AW20" s="27">
        <f t="shared" si="19"/>
        <v>85.29260869565218</v>
      </c>
      <c r="AX20" s="31">
        <v>0</v>
      </c>
      <c r="AY20" s="31">
        <v>0</v>
      </c>
      <c r="AZ20" s="31">
        <v>920</v>
      </c>
      <c r="BA20" s="31">
        <v>784.692</v>
      </c>
      <c r="BB20" s="29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0">
        <v>0</v>
      </c>
      <c r="BI20" s="31">
        <v>0</v>
      </c>
      <c r="BJ20" s="31">
        <v>400</v>
      </c>
      <c r="BK20" s="31">
        <v>0</v>
      </c>
      <c r="BL20" s="31">
        <v>400</v>
      </c>
      <c r="BM20" s="31">
        <v>0</v>
      </c>
      <c r="BN20" s="30">
        <v>0</v>
      </c>
      <c r="BO20" s="31">
        <v>0</v>
      </c>
      <c r="BP20" s="29">
        <v>0</v>
      </c>
      <c r="BQ20" s="31"/>
      <c r="BR20" s="29">
        <v>0</v>
      </c>
      <c r="BS20" s="31"/>
      <c r="BT20" s="31">
        <v>0</v>
      </c>
      <c r="BU20" s="31">
        <v>0</v>
      </c>
      <c r="BV20" s="31">
        <v>0</v>
      </c>
      <c r="BW20" s="27">
        <f t="shared" si="8"/>
        <v>8813.2</v>
      </c>
      <c r="BX20" s="27">
        <f t="shared" si="9"/>
        <v>8258.492</v>
      </c>
      <c r="BY20" s="29">
        <v>0</v>
      </c>
      <c r="BZ20" s="31"/>
      <c r="CA20" s="31">
        <v>0</v>
      </c>
      <c r="CB20" s="31">
        <v>0</v>
      </c>
      <c r="CC20" s="29">
        <v>0</v>
      </c>
      <c r="CD20" s="31"/>
      <c r="CE20" s="31">
        <v>0</v>
      </c>
      <c r="CF20" s="31">
        <v>0</v>
      </c>
      <c r="CG20" s="29">
        <v>0</v>
      </c>
      <c r="CH20" s="31"/>
      <c r="CI20" s="31">
        <v>600</v>
      </c>
      <c r="CJ20" s="31">
        <v>600</v>
      </c>
      <c r="CK20" s="31">
        <v>0</v>
      </c>
      <c r="CL20" s="27">
        <f t="shared" si="10"/>
        <v>600</v>
      </c>
      <c r="CM20" s="27">
        <f t="shared" si="11"/>
        <v>600</v>
      </c>
    </row>
    <row r="21" spans="1:91" ht="21" customHeight="1">
      <c r="A21" s="62">
        <v>13</v>
      </c>
      <c r="B21" s="44" t="s">
        <v>66</v>
      </c>
      <c r="C21" s="30">
        <v>11416.6</v>
      </c>
      <c r="D21" s="30">
        <v>679</v>
      </c>
      <c r="E21" s="56">
        <v>10347.4</v>
      </c>
      <c r="F21" s="55">
        <v>6483</v>
      </c>
      <c r="G21" s="55">
        <v>19524</v>
      </c>
      <c r="H21" s="55">
        <v>14132</v>
      </c>
      <c r="I21" s="27">
        <f t="shared" si="0"/>
        <v>139599.19999999998</v>
      </c>
      <c r="J21" s="27">
        <f t="shared" si="1"/>
        <v>131837.55299999999</v>
      </c>
      <c r="K21" s="27">
        <f t="shared" si="12"/>
        <v>94.44004908337583</v>
      </c>
      <c r="L21" s="27">
        <f t="shared" si="2"/>
        <v>53060</v>
      </c>
      <c r="M21" s="27">
        <f t="shared" si="3"/>
        <v>50591.128</v>
      </c>
      <c r="N21" s="27">
        <f t="shared" si="13"/>
        <v>95.34701846965699</v>
      </c>
      <c r="O21" s="27">
        <f t="shared" si="4"/>
        <v>18670</v>
      </c>
      <c r="P21" s="27">
        <f t="shared" si="5"/>
        <v>19243.625</v>
      </c>
      <c r="Q21" s="27">
        <f t="shared" si="14"/>
        <v>103.07244242099625</v>
      </c>
      <c r="R21" s="31">
        <v>4670</v>
      </c>
      <c r="S21" s="31">
        <v>5084.339</v>
      </c>
      <c r="T21" s="27">
        <f t="shared" si="15"/>
        <v>108.87235546038542</v>
      </c>
      <c r="U21" s="31">
        <v>13000</v>
      </c>
      <c r="V21" s="31">
        <v>11200.238</v>
      </c>
      <c r="W21" s="27">
        <f t="shared" si="16"/>
        <v>86.15567692307692</v>
      </c>
      <c r="X21" s="31">
        <v>14000</v>
      </c>
      <c r="Y21" s="31">
        <v>14159.286</v>
      </c>
      <c r="Z21" s="27">
        <f t="shared" si="17"/>
        <v>101.13775714285715</v>
      </c>
      <c r="AA21" s="31">
        <v>990</v>
      </c>
      <c r="AB21" s="31">
        <v>1245.5</v>
      </c>
      <c r="AC21" s="27">
        <f t="shared" si="18"/>
        <v>125.80808080808082</v>
      </c>
      <c r="AD21" s="31"/>
      <c r="AE21" s="31"/>
      <c r="AF21" s="27"/>
      <c r="AG21" s="30">
        <v>0</v>
      </c>
      <c r="AH21" s="27"/>
      <c r="AI21" s="30">
        <v>0</v>
      </c>
      <c r="AJ21" s="31"/>
      <c r="AK21" s="29">
        <v>54433.6</v>
      </c>
      <c r="AL21" s="31">
        <v>54433.6</v>
      </c>
      <c r="AM21" s="30">
        <v>0</v>
      </c>
      <c r="AN21" s="27"/>
      <c r="AO21" s="29">
        <v>0</v>
      </c>
      <c r="AP21" s="31">
        <v>0</v>
      </c>
      <c r="AQ21" s="30">
        <v>0</v>
      </c>
      <c r="AR21" s="31"/>
      <c r="AS21" s="30">
        <v>0</v>
      </c>
      <c r="AT21" s="31"/>
      <c r="AU21" s="27">
        <f t="shared" si="6"/>
        <v>400</v>
      </c>
      <c r="AV21" s="27">
        <f t="shared" si="7"/>
        <v>342</v>
      </c>
      <c r="AW21" s="27">
        <f t="shared" si="19"/>
        <v>85.5</v>
      </c>
      <c r="AX21" s="31">
        <v>400</v>
      </c>
      <c r="AY21" s="31">
        <v>130</v>
      </c>
      <c r="AZ21" s="31">
        <v>0</v>
      </c>
      <c r="BA21" s="31">
        <v>212</v>
      </c>
      <c r="BB21" s="29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0">
        <v>0</v>
      </c>
      <c r="BI21" s="31">
        <v>0</v>
      </c>
      <c r="BJ21" s="31">
        <v>16000</v>
      </c>
      <c r="BK21" s="31">
        <v>14846.95</v>
      </c>
      <c r="BL21" s="31">
        <v>4000</v>
      </c>
      <c r="BM21" s="31">
        <v>3630.5</v>
      </c>
      <c r="BN21" s="30">
        <v>4000</v>
      </c>
      <c r="BO21" s="31">
        <v>3612.815</v>
      </c>
      <c r="BP21" s="29">
        <v>0</v>
      </c>
      <c r="BQ21" s="31"/>
      <c r="BR21" s="29">
        <v>0</v>
      </c>
      <c r="BS21" s="31"/>
      <c r="BT21" s="31">
        <v>0</v>
      </c>
      <c r="BU21" s="31">
        <v>100</v>
      </c>
      <c r="BV21" s="31">
        <v>0</v>
      </c>
      <c r="BW21" s="27">
        <f t="shared" si="8"/>
        <v>107493.6</v>
      </c>
      <c r="BX21" s="27">
        <f t="shared" si="9"/>
        <v>105024.72799999999</v>
      </c>
      <c r="BY21" s="29">
        <v>0</v>
      </c>
      <c r="BZ21" s="31"/>
      <c r="CA21" s="31">
        <v>28000</v>
      </c>
      <c r="CB21" s="31">
        <v>26685</v>
      </c>
      <c r="CC21" s="29">
        <v>0</v>
      </c>
      <c r="CD21" s="31"/>
      <c r="CE21" s="31">
        <v>4105.6</v>
      </c>
      <c r="CF21" s="31">
        <v>127.825</v>
      </c>
      <c r="CG21" s="29">
        <v>0</v>
      </c>
      <c r="CH21" s="31"/>
      <c r="CI21" s="31">
        <v>10762.1</v>
      </c>
      <c r="CJ21" s="31">
        <v>8466.7656</v>
      </c>
      <c r="CK21" s="31">
        <v>0</v>
      </c>
      <c r="CL21" s="27">
        <f t="shared" si="10"/>
        <v>42867.7</v>
      </c>
      <c r="CM21" s="27">
        <f t="shared" si="11"/>
        <v>35279.5906</v>
      </c>
    </row>
    <row r="22" spans="1:91" ht="21" customHeight="1">
      <c r="A22" s="62">
        <v>14</v>
      </c>
      <c r="B22" s="44" t="s">
        <v>67</v>
      </c>
      <c r="C22" s="30">
        <v>48913.8</v>
      </c>
      <c r="D22" s="30">
        <v>0</v>
      </c>
      <c r="E22" s="56">
        <v>44325.9</v>
      </c>
      <c r="F22" s="56">
        <v>6297.9</v>
      </c>
      <c r="G22" s="56">
        <v>46801.3</v>
      </c>
      <c r="H22" s="56">
        <v>4847.6</v>
      </c>
      <c r="I22" s="27">
        <f t="shared" si="0"/>
        <v>77792</v>
      </c>
      <c r="J22" s="27">
        <f t="shared" si="1"/>
        <v>73051.435</v>
      </c>
      <c r="K22" s="27">
        <f t="shared" si="12"/>
        <v>93.90610216988892</v>
      </c>
      <c r="L22" s="27">
        <f t="shared" si="2"/>
        <v>25310</v>
      </c>
      <c r="M22" s="27">
        <f t="shared" si="3"/>
        <v>20569.434999999998</v>
      </c>
      <c r="N22" s="27">
        <f t="shared" si="13"/>
        <v>81.26999209798498</v>
      </c>
      <c r="O22" s="27">
        <f t="shared" si="4"/>
        <v>8550</v>
      </c>
      <c r="P22" s="27">
        <f t="shared" si="5"/>
        <v>8159.041</v>
      </c>
      <c r="Q22" s="27">
        <f t="shared" si="14"/>
        <v>95.42738011695907</v>
      </c>
      <c r="R22" s="31">
        <v>950</v>
      </c>
      <c r="S22" s="31">
        <v>456.951</v>
      </c>
      <c r="T22" s="27">
        <f t="shared" si="15"/>
        <v>48.1001052631579</v>
      </c>
      <c r="U22" s="31">
        <v>10700</v>
      </c>
      <c r="V22" s="31">
        <v>4909.501</v>
      </c>
      <c r="W22" s="27">
        <f t="shared" si="16"/>
        <v>45.883186915887855</v>
      </c>
      <c r="X22" s="31">
        <v>7600</v>
      </c>
      <c r="Y22" s="31">
        <v>7702.09</v>
      </c>
      <c r="Z22" s="27">
        <f t="shared" si="17"/>
        <v>101.34328947368421</v>
      </c>
      <c r="AA22" s="31">
        <v>460</v>
      </c>
      <c r="AB22" s="31">
        <v>266.64</v>
      </c>
      <c r="AC22" s="27">
        <f t="shared" si="18"/>
        <v>57.96521739130435</v>
      </c>
      <c r="AD22" s="31"/>
      <c r="AE22" s="31"/>
      <c r="AF22" s="27"/>
      <c r="AG22" s="30">
        <v>0</v>
      </c>
      <c r="AH22" s="27"/>
      <c r="AI22" s="30">
        <v>0</v>
      </c>
      <c r="AJ22" s="31"/>
      <c r="AK22" s="29">
        <v>51315.1</v>
      </c>
      <c r="AL22" s="31">
        <v>51315.1</v>
      </c>
      <c r="AM22" s="30">
        <v>0</v>
      </c>
      <c r="AN22" s="27"/>
      <c r="AO22" s="29">
        <v>1166.9</v>
      </c>
      <c r="AP22" s="31">
        <v>1166.9</v>
      </c>
      <c r="AQ22" s="30">
        <v>0</v>
      </c>
      <c r="AR22" s="31"/>
      <c r="AS22" s="30">
        <v>0</v>
      </c>
      <c r="AT22" s="31"/>
      <c r="AU22" s="27">
        <f t="shared" si="6"/>
        <v>1200</v>
      </c>
      <c r="AV22" s="27">
        <f t="shared" si="7"/>
        <v>1609.783</v>
      </c>
      <c r="AW22" s="27">
        <f t="shared" si="19"/>
        <v>134.14858333333333</v>
      </c>
      <c r="AX22" s="31">
        <v>1200</v>
      </c>
      <c r="AY22" s="31">
        <v>816.189</v>
      </c>
      <c r="AZ22" s="31">
        <v>0</v>
      </c>
      <c r="BA22" s="31">
        <v>793.594</v>
      </c>
      <c r="BB22" s="29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0">
        <v>0</v>
      </c>
      <c r="BI22" s="31">
        <v>1162.47</v>
      </c>
      <c r="BJ22" s="31">
        <v>4400</v>
      </c>
      <c r="BK22" s="31">
        <v>4462</v>
      </c>
      <c r="BL22" s="31">
        <v>1640</v>
      </c>
      <c r="BM22" s="31">
        <v>1520</v>
      </c>
      <c r="BN22" s="30">
        <v>0</v>
      </c>
      <c r="BO22" s="31">
        <v>0</v>
      </c>
      <c r="BP22" s="29">
        <v>0</v>
      </c>
      <c r="BQ22" s="31"/>
      <c r="BR22" s="29">
        <v>0</v>
      </c>
      <c r="BS22" s="31"/>
      <c r="BT22" s="31">
        <v>0</v>
      </c>
      <c r="BU22" s="31">
        <v>0</v>
      </c>
      <c r="BV22" s="31">
        <v>0</v>
      </c>
      <c r="BW22" s="27">
        <f t="shared" si="8"/>
        <v>77792</v>
      </c>
      <c r="BX22" s="27">
        <f t="shared" si="9"/>
        <v>73051.435</v>
      </c>
      <c r="BY22" s="29">
        <v>0</v>
      </c>
      <c r="BZ22" s="31"/>
      <c r="CA22" s="31">
        <v>0</v>
      </c>
      <c r="CB22" s="31">
        <v>0</v>
      </c>
      <c r="CC22" s="29">
        <v>0</v>
      </c>
      <c r="CD22" s="31"/>
      <c r="CE22" s="31">
        <v>0</v>
      </c>
      <c r="CF22" s="31">
        <v>0</v>
      </c>
      <c r="CG22" s="29">
        <v>0</v>
      </c>
      <c r="CH22" s="31"/>
      <c r="CI22" s="31">
        <v>3600</v>
      </c>
      <c r="CJ22" s="31">
        <v>0</v>
      </c>
      <c r="CK22" s="31">
        <v>0</v>
      </c>
      <c r="CL22" s="27">
        <f t="shared" si="10"/>
        <v>3600</v>
      </c>
      <c r="CM22" s="27">
        <f t="shared" si="11"/>
        <v>0</v>
      </c>
    </row>
    <row r="23" spans="1:91" ht="21" customHeight="1">
      <c r="A23" s="62">
        <v>15</v>
      </c>
      <c r="B23" s="44" t="s">
        <v>68</v>
      </c>
      <c r="C23" s="30">
        <v>3971.9</v>
      </c>
      <c r="D23" s="30">
        <v>0</v>
      </c>
      <c r="E23" s="56">
        <v>3971.9</v>
      </c>
      <c r="F23" s="56">
        <v>171.8</v>
      </c>
      <c r="G23" s="56">
        <v>4375.6</v>
      </c>
      <c r="H23" s="56">
        <v>725.6</v>
      </c>
      <c r="I23" s="27">
        <f t="shared" si="0"/>
        <v>13875.2</v>
      </c>
      <c r="J23" s="27">
        <f t="shared" si="1"/>
        <v>13617.666000000001</v>
      </c>
      <c r="K23" s="27">
        <f t="shared" si="12"/>
        <v>98.14392585332104</v>
      </c>
      <c r="L23" s="27">
        <f t="shared" si="2"/>
        <v>5528.700000000001</v>
      </c>
      <c r="M23" s="27">
        <f t="shared" si="3"/>
        <v>5271.166</v>
      </c>
      <c r="N23" s="27">
        <f t="shared" si="13"/>
        <v>95.34187060249243</v>
      </c>
      <c r="O23" s="27">
        <f t="shared" si="4"/>
        <v>2960</v>
      </c>
      <c r="P23" s="27">
        <f t="shared" si="5"/>
        <v>2867.075</v>
      </c>
      <c r="Q23" s="27">
        <f t="shared" si="14"/>
        <v>96.86064189189189</v>
      </c>
      <c r="R23" s="31">
        <v>1098</v>
      </c>
      <c r="S23" s="31">
        <v>1122.62</v>
      </c>
      <c r="T23" s="27">
        <f t="shared" si="15"/>
        <v>102.2422586520947</v>
      </c>
      <c r="U23" s="31">
        <v>1754.6</v>
      </c>
      <c r="V23" s="31">
        <v>1100.483</v>
      </c>
      <c r="W23" s="27">
        <f t="shared" si="16"/>
        <v>62.719879174740676</v>
      </c>
      <c r="X23" s="31">
        <v>1862</v>
      </c>
      <c r="Y23" s="31">
        <v>1744.455</v>
      </c>
      <c r="Z23" s="27">
        <f t="shared" si="17"/>
        <v>93.68716433941997</v>
      </c>
      <c r="AA23" s="31">
        <v>80</v>
      </c>
      <c r="AB23" s="31">
        <v>41</v>
      </c>
      <c r="AC23" s="27">
        <f t="shared" si="18"/>
        <v>51.24999999999999</v>
      </c>
      <c r="AD23" s="31"/>
      <c r="AE23" s="31"/>
      <c r="AF23" s="27"/>
      <c r="AG23" s="30">
        <v>0</v>
      </c>
      <c r="AH23" s="27"/>
      <c r="AI23" s="30">
        <v>0</v>
      </c>
      <c r="AJ23" s="31"/>
      <c r="AK23" s="29">
        <v>8346.5</v>
      </c>
      <c r="AL23" s="31">
        <v>8346.5</v>
      </c>
      <c r="AM23" s="30">
        <v>0</v>
      </c>
      <c r="AN23" s="27"/>
      <c r="AO23" s="29">
        <v>0</v>
      </c>
      <c r="AP23" s="31">
        <v>0</v>
      </c>
      <c r="AQ23" s="30">
        <v>0</v>
      </c>
      <c r="AR23" s="31"/>
      <c r="AS23" s="30">
        <v>0</v>
      </c>
      <c r="AT23" s="31"/>
      <c r="AU23" s="27">
        <f t="shared" si="6"/>
        <v>367.1</v>
      </c>
      <c r="AV23" s="27">
        <f t="shared" si="7"/>
        <v>333.501</v>
      </c>
      <c r="AW23" s="27">
        <f t="shared" si="19"/>
        <v>90.84745301007898</v>
      </c>
      <c r="AX23" s="31">
        <v>224.6</v>
      </c>
      <c r="AY23" s="31">
        <v>183.001</v>
      </c>
      <c r="AZ23" s="31">
        <v>142.5</v>
      </c>
      <c r="BA23" s="31">
        <v>150.5</v>
      </c>
      <c r="BB23" s="29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0">
        <v>0</v>
      </c>
      <c r="BI23" s="31">
        <v>0</v>
      </c>
      <c r="BJ23" s="31">
        <v>367</v>
      </c>
      <c r="BK23" s="31">
        <v>203.8</v>
      </c>
      <c r="BL23" s="31">
        <v>367</v>
      </c>
      <c r="BM23" s="31">
        <v>203.8</v>
      </c>
      <c r="BN23" s="30">
        <v>0</v>
      </c>
      <c r="BO23" s="31">
        <v>0</v>
      </c>
      <c r="BP23" s="29">
        <v>0</v>
      </c>
      <c r="BQ23" s="31"/>
      <c r="BR23" s="29">
        <v>0</v>
      </c>
      <c r="BS23" s="31"/>
      <c r="BT23" s="31">
        <v>0</v>
      </c>
      <c r="BU23" s="31">
        <v>725.307</v>
      </c>
      <c r="BV23" s="31">
        <v>0</v>
      </c>
      <c r="BW23" s="27">
        <f t="shared" si="8"/>
        <v>13875.2</v>
      </c>
      <c r="BX23" s="27">
        <f t="shared" si="9"/>
        <v>13617.666000000001</v>
      </c>
      <c r="BY23" s="29">
        <v>0</v>
      </c>
      <c r="BZ23" s="31"/>
      <c r="CA23" s="31">
        <v>0</v>
      </c>
      <c r="CB23" s="31">
        <v>0</v>
      </c>
      <c r="CC23" s="29">
        <v>0</v>
      </c>
      <c r="CD23" s="31"/>
      <c r="CE23" s="31">
        <v>0</v>
      </c>
      <c r="CF23" s="31">
        <v>0</v>
      </c>
      <c r="CG23" s="29">
        <v>0</v>
      </c>
      <c r="CH23" s="31"/>
      <c r="CI23" s="31">
        <v>700</v>
      </c>
      <c r="CJ23" s="31">
        <v>0</v>
      </c>
      <c r="CK23" s="31">
        <v>0</v>
      </c>
      <c r="CL23" s="27">
        <f t="shared" si="10"/>
        <v>700</v>
      </c>
      <c r="CM23" s="27">
        <f t="shared" si="11"/>
        <v>0</v>
      </c>
    </row>
    <row r="24" spans="1:91" ht="21" customHeight="1">
      <c r="A24" s="62">
        <v>16</v>
      </c>
      <c r="B24" s="44" t="s">
        <v>69</v>
      </c>
      <c r="C24" s="30">
        <v>6258.5</v>
      </c>
      <c r="D24" s="30">
        <v>0</v>
      </c>
      <c r="E24" s="56">
        <v>5458.4</v>
      </c>
      <c r="F24" s="55">
        <v>1543</v>
      </c>
      <c r="G24" s="55">
        <v>10220</v>
      </c>
      <c r="H24" s="55">
        <v>3005.4</v>
      </c>
      <c r="I24" s="27">
        <f t="shared" si="0"/>
        <v>21085</v>
      </c>
      <c r="J24" s="27">
        <f t="shared" si="1"/>
        <v>21183.2379</v>
      </c>
      <c r="K24" s="27">
        <f t="shared" si="12"/>
        <v>100.46591368271282</v>
      </c>
      <c r="L24" s="27">
        <f t="shared" si="2"/>
        <v>7674</v>
      </c>
      <c r="M24" s="27">
        <f t="shared" si="3"/>
        <v>8047.8379</v>
      </c>
      <c r="N24" s="27">
        <f t="shared" si="13"/>
        <v>104.87148683867606</v>
      </c>
      <c r="O24" s="27">
        <f t="shared" si="4"/>
        <v>1623.4</v>
      </c>
      <c r="P24" s="27">
        <f t="shared" si="5"/>
        <v>1694.128</v>
      </c>
      <c r="Q24" s="27">
        <f t="shared" si="14"/>
        <v>104.3567820623383</v>
      </c>
      <c r="R24" s="31">
        <v>46.2</v>
      </c>
      <c r="S24" s="31">
        <v>46.128</v>
      </c>
      <c r="T24" s="27">
        <f t="shared" si="15"/>
        <v>99.84415584415584</v>
      </c>
      <c r="U24" s="31">
        <v>2230.6</v>
      </c>
      <c r="V24" s="31">
        <v>2060.6599</v>
      </c>
      <c r="W24" s="27">
        <f t="shared" si="16"/>
        <v>92.38141755581458</v>
      </c>
      <c r="X24" s="31">
        <v>1577.2</v>
      </c>
      <c r="Y24" s="31">
        <v>1648</v>
      </c>
      <c r="Z24" s="27">
        <f t="shared" si="17"/>
        <v>104.48896779102206</v>
      </c>
      <c r="AA24" s="31">
        <v>20</v>
      </c>
      <c r="AB24" s="31">
        <v>25</v>
      </c>
      <c r="AC24" s="27">
        <f t="shared" si="18"/>
        <v>125</v>
      </c>
      <c r="AD24" s="31"/>
      <c r="AE24" s="31"/>
      <c r="AF24" s="27"/>
      <c r="AG24" s="30">
        <v>0</v>
      </c>
      <c r="AH24" s="27"/>
      <c r="AI24" s="30">
        <v>0</v>
      </c>
      <c r="AJ24" s="31"/>
      <c r="AK24" s="29">
        <v>13135.4</v>
      </c>
      <c r="AL24" s="31">
        <v>13135.4</v>
      </c>
      <c r="AM24" s="30">
        <v>0</v>
      </c>
      <c r="AN24" s="27"/>
      <c r="AO24" s="29">
        <v>0</v>
      </c>
      <c r="AP24" s="31">
        <v>0</v>
      </c>
      <c r="AQ24" s="30">
        <v>0</v>
      </c>
      <c r="AR24" s="31"/>
      <c r="AS24" s="30">
        <v>0</v>
      </c>
      <c r="AT24" s="31"/>
      <c r="AU24" s="27">
        <f t="shared" si="6"/>
        <v>700</v>
      </c>
      <c r="AV24" s="27">
        <f t="shared" si="7"/>
        <v>714.6600000000001</v>
      </c>
      <c r="AW24" s="27">
        <f t="shared" si="19"/>
        <v>102.09428571428572</v>
      </c>
      <c r="AX24" s="31">
        <v>390</v>
      </c>
      <c r="AY24" s="31">
        <v>270.6</v>
      </c>
      <c r="AZ24" s="31">
        <v>110</v>
      </c>
      <c r="BA24" s="31">
        <v>264.06</v>
      </c>
      <c r="BB24" s="29">
        <v>0</v>
      </c>
      <c r="BC24" s="31">
        <v>0</v>
      </c>
      <c r="BD24" s="31">
        <v>200</v>
      </c>
      <c r="BE24" s="31">
        <v>180</v>
      </c>
      <c r="BF24" s="31">
        <v>275.6</v>
      </c>
      <c r="BG24" s="31">
        <v>0</v>
      </c>
      <c r="BH24" s="30">
        <v>0</v>
      </c>
      <c r="BI24" s="31">
        <v>0</v>
      </c>
      <c r="BJ24" s="31">
        <v>400</v>
      </c>
      <c r="BK24" s="31">
        <v>493.42</v>
      </c>
      <c r="BL24" s="31">
        <v>400</v>
      </c>
      <c r="BM24" s="31">
        <v>424.42</v>
      </c>
      <c r="BN24" s="30">
        <v>0</v>
      </c>
      <c r="BO24" s="31">
        <v>0</v>
      </c>
      <c r="BP24" s="29">
        <v>0</v>
      </c>
      <c r="BQ24" s="31"/>
      <c r="BR24" s="29">
        <v>0</v>
      </c>
      <c r="BS24" s="31"/>
      <c r="BT24" s="31">
        <v>2700</v>
      </c>
      <c r="BU24" s="31">
        <v>3059.97</v>
      </c>
      <c r="BV24" s="31">
        <v>0</v>
      </c>
      <c r="BW24" s="27">
        <f t="shared" si="8"/>
        <v>21085</v>
      </c>
      <c r="BX24" s="27">
        <f t="shared" si="9"/>
        <v>21183.2379</v>
      </c>
      <c r="BY24" s="29">
        <v>0</v>
      </c>
      <c r="BZ24" s="31"/>
      <c r="CA24" s="31">
        <v>0</v>
      </c>
      <c r="CB24" s="31">
        <v>0</v>
      </c>
      <c r="CC24" s="29">
        <v>0</v>
      </c>
      <c r="CD24" s="31"/>
      <c r="CE24" s="31">
        <v>0</v>
      </c>
      <c r="CF24" s="31">
        <v>0</v>
      </c>
      <c r="CG24" s="29">
        <v>0</v>
      </c>
      <c r="CH24" s="31"/>
      <c r="CI24" s="31">
        <v>2000</v>
      </c>
      <c r="CJ24" s="31">
        <v>0</v>
      </c>
      <c r="CK24" s="31">
        <v>0</v>
      </c>
      <c r="CL24" s="27">
        <f t="shared" si="10"/>
        <v>2000</v>
      </c>
      <c r="CM24" s="27">
        <f t="shared" si="11"/>
        <v>0</v>
      </c>
    </row>
    <row r="25" spans="1:91" ht="21" customHeight="1">
      <c r="A25" s="62">
        <v>17</v>
      </c>
      <c r="B25" s="44" t="s">
        <v>70</v>
      </c>
      <c r="C25" s="30">
        <v>2716.2</v>
      </c>
      <c r="D25" s="30">
        <v>0</v>
      </c>
      <c r="E25" s="56">
        <v>2202.2</v>
      </c>
      <c r="F25" s="55">
        <v>1817.1</v>
      </c>
      <c r="G25" s="55">
        <v>2202.2</v>
      </c>
      <c r="H25" s="55">
        <v>3308.8</v>
      </c>
      <c r="I25" s="27">
        <f t="shared" si="0"/>
        <v>31463.1</v>
      </c>
      <c r="J25" s="27">
        <f t="shared" si="1"/>
        <v>30936.496000000003</v>
      </c>
      <c r="K25" s="27">
        <f t="shared" si="12"/>
        <v>98.32628062714737</v>
      </c>
      <c r="L25" s="27">
        <f t="shared" si="2"/>
        <v>9229.4</v>
      </c>
      <c r="M25" s="27">
        <f t="shared" si="3"/>
        <v>8702.796</v>
      </c>
      <c r="N25" s="27">
        <f t="shared" si="13"/>
        <v>94.29427698441937</v>
      </c>
      <c r="O25" s="27">
        <f t="shared" si="4"/>
        <v>2586.4</v>
      </c>
      <c r="P25" s="27">
        <f t="shared" si="5"/>
        <v>2755.824</v>
      </c>
      <c r="Q25" s="27">
        <f t="shared" si="14"/>
        <v>106.55057222394062</v>
      </c>
      <c r="R25" s="31">
        <v>1.4</v>
      </c>
      <c r="S25" s="31">
        <v>170.28</v>
      </c>
      <c r="T25" s="27">
        <f t="shared" si="15"/>
        <v>12162.857142857143</v>
      </c>
      <c r="U25" s="31">
        <v>3584</v>
      </c>
      <c r="V25" s="31">
        <v>3572.498</v>
      </c>
      <c r="W25" s="27">
        <f t="shared" si="16"/>
        <v>99.6790736607143</v>
      </c>
      <c r="X25" s="31">
        <v>2585</v>
      </c>
      <c r="Y25" s="31">
        <v>2585.544</v>
      </c>
      <c r="Z25" s="27">
        <f t="shared" si="17"/>
        <v>100.02104448742746</v>
      </c>
      <c r="AA25" s="31">
        <v>57.5</v>
      </c>
      <c r="AB25" s="31">
        <v>98</v>
      </c>
      <c r="AC25" s="27">
        <f t="shared" si="18"/>
        <v>170.43478260869566</v>
      </c>
      <c r="AD25" s="31"/>
      <c r="AE25" s="31"/>
      <c r="AF25" s="27"/>
      <c r="AG25" s="30">
        <v>0</v>
      </c>
      <c r="AH25" s="27"/>
      <c r="AI25" s="30">
        <v>0</v>
      </c>
      <c r="AJ25" s="31"/>
      <c r="AK25" s="29">
        <v>22233.7</v>
      </c>
      <c r="AL25" s="31">
        <v>22233.7</v>
      </c>
      <c r="AM25" s="30">
        <v>0</v>
      </c>
      <c r="AN25" s="27"/>
      <c r="AO25" s="29">
        <v>0</v>
      </c>
      <c r="AP25" s="31">
        <v>0</v>
      </c>
      <c r="AQ25" s="30">
        <v>0</v>
      </c>
      <c r="AR25" s="31"/>
      <c r="AS25" s="30">
        <v>0</v>
      </c>
      <c r="AT25" s="31"/>
      <c r="AU25" s="27">
        <f t="shared" si="6"/>
        <v>661.5</v>
      </c>
      <c r="AV25" s="27">
        <f t="shared" si="7"/>
        <v>609.576</v>
      </c>
      <c r="AW25" s="27">
        <f t="shared" si="19"/>
        <v>92.15056689342404</v>
      </c>
      <c r="AX25" s="31">
        <v>361.5</v>
      </c>
      <c r="AY25" s="31">
        <v>362</v>
      </c>
      <c r="AZ25" s="31">
        <v>0</v>
      </c>
      <c r="BA25" s="31">
        <v>0.376</v>
      </c>
      <c r="BB25" s="29">
        <v>0</v>
      </c>
      <c r="BC25" s="31">
        <v>0</v>
      </c>
      <c r="BD25" s="31">
        <v>300</v>
      </c>
      <c r="BE25" s="31">
        <v>247.2</v>
      </c>
      <c r="BF25" s="31">
        <v>0</v>
      </c>
      <c r="BG25" s="31">
        <v>0</v>
      </c>
      <c r="BH25" s="30">
        <v>0</v>
      </c>
      <c r="BI25" s="31">
        <v>0</v>
      </c>
      <c r="BJ25" s="31">
        <v>2340</v>
      </c>
      <c r="BK25" s="31">
        <v>1666.898</v>
      </c>
      <c r="BL25" s="31">
        <v>780</v>
      </c>
      <c r="BM25" s="31">
        <v>125.1</v>
      </c>
      <c r="BN25" s="30">
        <v>0</v>
      </c>
      <c r="BO25" s="31">
        <v>0</v>
      </c>
      <c r="BP25" s="29">
        <v>0</v>
      </c>
      <c r="BQ25" s="31"/>
      <c r="BR25" s="29">
        <v>0</v>
      </c>
      <c r="BS25" s="31"/>
      <c r="BT25" s="31">
        <v>0</v>
      </c>
      <c r="BU25" s="31">
        <v>0</v>
      </c>
      <c r="BV25" s="31">
        <v>0</v>
      </c>
      <c r="BW25" s="27">
        <f t="shared" si="8"/>
        <v>31463.1</v>
      </c>
      <c r="BX25" s="27">
        <f t="shared" si="9"/>
        <v>30936.496000000003</v>
      </c>
      <c r="BY25" s="29">
        <v>0</v>
      </c>
      <c r="BZ25" s="31"/>
      <c r="CA25" s="31">
        <v>0</v>
      </c>
      <c r="CB25" s="31">
        <v>0</v>
      </c>
      <c r="CC25" s="29">
        <v>0</v>
      </c>
      <c r="CD25" s="31"/>
      <c r="CE25" s="31">
        <v>0</v>
      </c>
      <c r="CF25" s="31">
        <v>0</v>
      </c>
      <c r="CG25" s="29">
        <v>0</v>
      </c>
      <c r="CH25" s="31"/>
      <c r="CI25" s="31">
        <v>6000</v>
      </c>
      <c r="CJ25" s="31">
        <v>0</v>
      </c>
      <c r="CK25" s="31">
        <v>0</v>
      </c>
      <c r="CL25" s="27">
        <f t="shared" si="10"/>
        <v>6000</v>
      </c>
      <c r="CM25" s="27">
        <f t="shared" si="11"/>
        <v>0</v>
      </c>
    </row>
    <row r="26" spans="1:91" ht="21" customHeight="1">
      <c r="A26" s="62">
        <v>18</v>
      </c>
      <c r="B26" s="44" t="s">
        <v>71</v>
      </c>
      <c r="C26" s="30">
        <v>11196.9</v>
      </c>
      <c r="D26" s="30">
        <v>0</v>
      </c>
      <c r="E26" s="56">
        <v>11196.9</v>
      </c>
      <c r="F26" s="55">
        <v>5625.2</v>
      </c>
      <c r="G26" s="55">
        <v>11746.8</v>
      </c>
      <c r="H26" s="55">
        <v>13204.4</v>
      </c>
      <c r="I26" s="27">
        <f t="shared" si="0"/>
        <v>53084.899999999994</v>
      </c>
      <c r="J26" s="27">
        <f t="shared" si="1"/>
        <v>52411.666</v>
      </c>
      <c r="K26" s="27">
        <f t="shared" si="12"/>
        <v>98.7317787167349</v>
      </c>
      <c r="L26" s="27">
        <f t="shared" si="2"/>
        <v>7678.6</v>
      </c>
      <c r="M26" s="27">
        <f t="shared" si="3"/>
        <v>7005.366</v>
      </c>
      <c r="N26" s="27">
        <f t="shared" si="13"/>
        <v>91.23233401922225</v>
      </c>
      <c r="O26" s="27">
        <f t="shared" si="4"/>
        <v>2140.4</v>
      </c>
      <c r="P26" s="27">
        <f t="shared" si="5"/>
        <v>1831.3529999999998</v>
      </c>
      <c r="Q26" s="27">
        <f t="shared" si="14"/>
        <v>85.56125023360119</v>
      </c>
      <c r="R26" s="31">
        <v>192.3</v>
      </c>
      <c r="S26" s="31">
        <v>311.888</v>
      </c>
      <c r="T26" s="27">
        <f t="shared" si="15"/>
        <v>162.18824752990116</v>
      </c>
      <c r="U26" s="31">
        <v>4460.7</v>
      </c>
      <c r="V26" s="31">
        <v>4601.113</v>
      </c>
      <c r="W26" s="27">
        <f t="shared" si="16"/>
        <v>103.14777949649158</v>
      </c>
      <c r="X26" s="31">
        <v>1948.1</v>
      </c>
      <c r="Y26" s="31">
        <v>1519.465</v>
      </c>
      <c r="Z26" s="27">
        <f t="shared" si="17"/>
        <v>77.99727940044146</v>
      </c>
      <c r="AA26" s="31">
        <v>42</v>
      </c>
      <c r="AB26" s="31">
        <v>42</v>
      </c>
      <c r="AC26" s="27">
        <f t="shared" si="18"/>
        <v>100</v>
      </c>
      <c r="AD26" s="31"/>
      <c r="AE26" s="31"/>
      <c r="AF26" s="27"/>
      <c r="AG26" s="30">
        <v>0</v>
      </c>
      <c r="AH26" s="27"/>
      <c r="AI26" s="30">
        <v>0</v>
      </c>
      <c r="AJ26" s="31"/>
      <c r="AK26" s="29">
        <v>35689</v>
      </c>
      <c r="AL26" s="31">
        <v>35689</v>
      </c>
      <c r="AM26" s="30">
        <v>0</v>
      </c>
      <c r="AN26" s="27"/>
      <c r="AO26" s="29">
        <v>0</v>
      </c>
      <c r="AP26" s="31">
        <v>0</v>
      </c>
      <c r="AQ26" s="30">
        <v>0</v>
      </c>
      <c r="AR26" s="31"/>
      <c r="AS26" s="30">
        <v>0</v>
      </c>
      <c r="AT26" s="31"/>
      <c r="AU26" s="27">
        <f t="shared" si="6"/>
        <v>530.5</v>
      </c>
      <c r="AV26" s="27">
        <f t="shared" si="7"/>
        <v>530.9</v>
      </c>
      <c r="AW26" s="27">
        <f t="shared" si="19"/>
        <v>100.07540056550424</v>
      </c>
      <c r="AX26" s="31">
        <v>0</v>
      </c>
      <c r="AY26" s="31">
        <v>0</v>
      </c>
      <c r="AZ26" s="31">
        <v>530.5</v>
      </c>
      <c r="BA26" s="31">
        <v>530.9</v>
      </c>
      <c r="BB26" s="29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0">
        <v>0</v>
      </c>
      <c r="BI26" s="31">
        <v>0</v>
      </c>
      <c r="BJ26" s="31">
        <v>505</v>
      </c>
      <c r="BK26" s="31">
        <v>0</v>
      </c>
      <c r="BL26" s="31">
        <v>505</v>
      </c>
      <c r="BM26" s="31">
        <v>0</v>
      </c>
      <c r="BN26" s="30">
        <v>0</v>
      </c>
      <c r="BO26" s="31">
        <v>0</v>
      </c>
      <c r="BP26" s="29">
        <v>0</v>
      </c>
      <c r="BQ26" s="31"/>
      <c r="BR26" s="29">
        <v>0</v>
      </c>
      <c r="BS26" s="31"/>
      <c r="BT26" s="31">
        <v>0</v>
      </c>
      <c r="BU26" s="31">
        <v>0</v>
      </c>
      <c r="BV26" s="31">
        <v>0</v>
      </c>
      <c r="BW26" s="27">
        <f t="shared" si="8"/>
        <v>43367.6</v>
      </c>
      <c r="BX26" s="27">
        <f t="shared" si="9"/>
        <v>42694.366</v>
      </c>
      <c r="BY26" s="29">
        <v>0</v>
      </c>
      <c r="BZ26" s="31"/>
      <c r="CA26" s="31">
        <v>9717.3</v>
      </c>
      <c r="CB26" s="31">
        <v>9717.3</v>
      </c>
      <c r="CC26" s="29">
        <v>0</v>
      </c>
      <c r="CD26" s="31"/>
      <c r="CE26" s="31">
        <v>0</v>
      </c>
      <c r="CF26" s="31">
        <v>0</v>
      </c>
      <c r="CG26" s="29">
        <v>0</v>
      </c>
      <c r="CH26" s="31"/>
      <c r="CI26" s="31">
        <v>8628.5</v>
      </c>
      <c r="CJ26" s="31">
        <v>8628.5</v>
      </c>
      <c r="CK26" s="31">
        <v>0</v>
      </c>
      <c r="CL26" s="27">
        <f t="shared" si="10"/>
        <v>18345.8</v>
      </c>
      <c r="CM26" s="27">
        <f t="shared" si="11"/>
        <v>18345.8</v>
      </c>
    </row>
    <row r="27" spans="1:91" ht="21" customHeight="1">
      <c r="A27" s="62">
        <v>19</v>
      </c>
      <c r="B27" s="44" t="s">
        <v>72</v>
      </c>
      <c r="C27" s="30">
        <v>6161.7</v>
      </c>
      <c r="D27" s="30">
        <v>0</v>
      </c>
      <c r="E27" s="55">
        <v>4300</v>
      </c>
      <c r="F27" s="56">
        <v>79.6</v>
      </c>
      <c r="G27" s="56">
        <v>3540.3</v>
      </c>
      <c r="H27" s="56">
        <v>3316.6</v>
      </c>
      <c r="I27" s="27">
        <f t="shared" si="0"/>
        <v>108803.40000000001</v>
      </c>
      <c r="J27" s="27">
        <f t="shared" si="1"/>
        <v>111258.366</v>
      </c>
      <c r="K27" s="27">
        <f t="shared" si="12"/>
        <v>102.25633206315243</v>
      </c>
      <c r="L27" s="27">
        <f t="shared" si="2"/>
        <v>35653.6</v>
      </c>
      <c r="M27" s="27">
        <f t="shared" si="3"/>
        <v>38108.566000000006</v>
      </c>
      <c r="N27" s="27">
        <f t="shared" si="13"/>
        <v>106.88560481970968</v>
      </c>
      <c r="O27" s="27">
        <f t="shared" si="4"/>
        <v>19247.4</v>
      </c>
      <c r="P27" s="27">
        <f t="shared" si="5"/>
        <v>20757.325</v>
      </c>
      <c r="Q27" s="27">
        <f t="shared" si="14"/>
        <v>107.84482579465278</v>
      </c>
      <c r="R27" s="31">
        <v>7019</v>
      </c>
      <c r="S27" s="31">
        <v>7856.58</v>
      </c>
      <c r="T27" s="27">
        <f t="shared" si="15"/>
        <v>111.9330388944294</v>
      </c>
      <c r="U27" s="31">
        <v>7470.2</v>
      </c>
      <c r="V27" s="31">
        <v>7715.113</v>
      </c>
      <c r="W27" s="27">
        <f t="shared" si="16"/>
        <v>103.27853337260046</v>
      </c>
      <c r="X27" s="31">
        <v>12228.4</v>
      </c>
      <c r="Y27" s="31">
        <v>12900.745</v>
      </c>
      <c r="Z27" s="27">
        <f t="shared" si="17"/>
        <v>105.49822544241276</v>
      </c>
      <c r="AA27" s="31">
        <v>400</v>
      </c>
      <c r="AB27" s="31">
        <v>554</v>
      </c>
      <c r="AC27" s="27">
        <f t="shared" si="18"/>
        <v>138.5</v>
      </c>
      <c r="AD27" s="31"/>
      <c r="AE27" s="31"/>
      <c r="AF27" s="27"/>
      <c r="AG27" s="30">
        <v>0</v>
      </c>
      <c r="AH27" s="27"/>
      <c r="AI27" s="30">
        <v>0</v>
      </c>
      <c r="AJ27" s="31"/>
      <c r="AK27" s="29">
        <v>70816.1</v>
      </c>
      <c r="AL27" s="31">
        <v>70816.1</v>
      </c>
      <c r="AM27" s="30">
        <v>0</v>
      </c>
      <c r="AN27" s="27"/>
      <c r="AO27" s="29">
        <v>2333.7</v>
      </c>
      <c r="AP27" s="31">
        <v>2333.7</v>
      </c>
      <c r="AQ27" s="30">
        <v>0</v>
      </c>
      <c r="AR27" s="31"/>
      <c r="AS27" s="30">
        <v>0</v>
      </c>
      <c r="AT27" s="31"/>
      <c r="AU27" s="27">
        <f t="shared" si="6"/>
        <v>376</v>
      </c>
      <c r="AV27" s="27">
        <f t="shared" si="7"/>
        <v>401.579</v>
      </c>
      <c r="AW27" s="27">
        <f t="shared" si="19"/>
        <v>106.80292553191491</v>
      </c>
      <c r="AX27" s="31">
        <v>0</v>
      </c>
      <c r="AY27" s="31">
        <v>0</v>
      </c>
      <c r="AZ27" s="31">
        <v>376</v>
      </c>
      <c r="BA27" s="31">
        <v>401.579</v>
      </c>
      <c r="BB27" s="29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0">
        <v>0</v>
      </c>
      <c r="BI27" s="31">
        <v>0</v>
      </c>
      <c r="BJ27" s="31">
        <v>8160</v>
      </c>
      <c r="BK27" s="31">
        <v>8665.64</v>
      </c>
      <c r="BL27" s="31">
        <v>2000</v>
      </c>
      <c r="BM27" s="31">
        <v>1560.59</v>
      </c>
      <c r="BN27" s="30">
        <v>0</v>
      </c>
      <c r="BO27" s="31">
        <v>0</v>
      </c>
      <c r="BP27" s="29">
        <v>0</v>
      </c>
      <c r="BQ27" s="31"/>
      <c r="BR27" s="29">
        <v>0</v>
      </c>
      <c r="BS27" s="31"/>
      <c r="BT27" s="31">
        <v>0</v>
      </c>
      <c r="BU27" s="31">
        <v>14.909</v>
      </c>
      <c r="BV27" s="31">
        <v>0</v>
      </c>
      <c r="BW27" s="27">
        <f t="shared" si="8"/>
        <v>108803.40000000001</v>
      </c>
      <c r="BX27" s="27">
        <f t="shared" si="9"/>
        <v>111258.366</v>
      </c>
      <c r="BY27" s="29">
        <v>0</v>
      </c>
      <c r="BZ27" s="31"/>
      <c r="CA27" s="31">
        <v>0</v>
      </c>
      <c r="CB27" s="31">
        <v>0</v>
      </c>
      <c r="CC27" s="29">
        <v>0</v>
      </c>
      <c r="CD27" s="31"/>
      <c r="CE27" s="31">
        <v>0</v>
      </c>
      <c r="CF27" s="31">
        <v>0</v>
      </c>
      <c r="CG27" s="29">
        <v>0</v>
      </c>
      <c r="CH27" s="31"/>
      <c r="CI27" s="31">
        <v>5500</v>
      </c>
      <c r="CJ27" s="31">
        <v>0</v>
      </c>
      <c r="CK27" s="31">
        <v>0</v>
      </c>
      <c r="CL27" s="27">
        <f t="shared" si="10"/>
        <v>5500</v>
      </c>
      <c r="CM27" s="27">
        <f t="shared" si="11"/>
        <v>0</v>
      </c>
    </row>
    <row r="28" spans="1:91" ht="21" customHeight="1">
      <c r="A28" s="62">
        <v>20</v>
      </c>
      <c r="B28" s="44" t="s">
        <v>73</v>
      </c>
      <c r="C28" s="30">
        <v>3673.9</v>
      </c>
      <c r="D28" s="30">
        <v>0</v>
      </c>
      <c r="E28" s="56">
        <v>3673.9</v>
      </c>
      <c r="F28" s="55">
        <v>70</v>
      </c>
      <c r="G28" s="55">
        <v>1839.9</v>
      </c>
      <c r="H28" s="55">
        <v>2260.1</v>
      </c>
      <c r="I28" s="27">
        <f t="shared" si="0"/>
        <v>25059</v>
      </c>
      <c r="J28" s="27">
        <f t="shared" si="1"/>
        <v>25148.615999999998</v>
      </c>
      <c r="K28" s="27">
        <f t="shared" si="12"/>
        <v>100.35762001676044</v>
      </c>
      <c r="L28" s="27">
        <f t="shared" si="2"/>
        <v>6765.7</v>
      </c>
      <c r="M28" s="27">
        <f t="shared" si="3"/>
        <v>6855.316</v>
      </c>
      <c r="N28" s="27">
        <f t="shared" si="13"/>
        <v>101.32456360760898</v>
      </c>
      <c r="O28" s="27">
        <f t="shared" si="4"/>
        <v>2974</v>
      </c>
      <c r="P28" s="27">
        <f t="shared" si="5"/>
        <v>3380.682</v>
      </c>
      <c r="Q28" s="27">
        <f t="shared" si="14"/>
        <v>113.67457969065231</v>
      </c>
      <c r="R28" s="31">
        <v>430</v>
      </c>
      <c r="S28" s="31">
        <v>553.618</v>
      </c>
      <c r="T28" s="27">
        <f t="shared" si="15"/>
        <v>128.74837209302328</v>
      </c>
      <c r="U28" s="31">
        <v>1495</v>
      </c>
      <c r="V28" s="31">
        <v>1545</v>
      </c>
      <c r="W28" s="27">
        <f t="shared" si="16"/>
        <v>103.34448160535116</v>
      </c>
      <c r="X28" s="31">
        <v>2544</v>
      </c>
      <c r="Y28" s="31">
        <v>2827.064</v>
      </c>
      <c r="Z28" s="27">
        <f t="shared" si="17"/>
        <v>111.12672955974843</v>
      </c>
      <c r="AA28" s="31">
        <v>60</v>
      </c>
      <c r="AB28" s="31">
        <v>60</v>
      </c>
      <c r="AC28" s="27">
        <f t="shared" si="18"/>
        <v>100</v>
      </c>
      <c r="AD28" s="31"/>
      <c r="AE28" s="31"/>
      <c r="AF28" s="27"/>
      <c r="AG28" s="30">
        <v>0</v>
      </c>
      <c r="AH28" s="27"/>
      <c r="AI28" s="30">
        <v>0</v>
      </c>
      <c r="AJ28" s="31"/>
      <c r="AK28" s="29">
        <v>18293.3</v>
      </c>
      <c r="AL28" s="31">
        <v>18293.3</v>
      </c>
      <c r="AM28" s="30">
        <v>0</v>
      </c>
      <c r="AN28" s="27"/>
      <c r="AO28" s="29">
        <v>0</v>
      </c>
      <c r="AP28" s="31">
        <v>0</v>
      </c>
      <c r="AQ28" s="30">
        <v>0</v>
      </c>
      <c r="AR28" s="31"/>
      <c r="AS28" s="30">
        <v>0</v>
      </c>
      <c r="AT28" s="31"/>
      <c r="AU28" s="27">
        <f t="shared" si="6"/>
        <v>990.7</v>
      </c>
      <c r="AV28" s="27">
        <f t="shared" si="7"/>
        <v>1062.834</v>
      </c>
      <c r="AW28" s="27">
        <f t="shared" si="19"/>
        <v>107.2811143635813</v>
      </c>
      <c r="AX28" s="31">
        <v>990.7</v>
      </c>
      <c r="AY28" s="31">
        <v>1062.45</v>
      </c>
      <c r="AZ28" s="31">
        <v>0</v>
      </c>
      <c r="BA28" s="31">
        <v>0.384</v>
      </c>
      <c r="BB28" s="29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0">
        <v>0</v>
      </c>
      <c r="BI28" s="31">
        <v>0</v>
      </c>
      <c r="BJ28" s="31">
        <v>1246</v>
      </c>
      <c r="BK28" s="31">
        <v>506.8</v>
      </c>
      <c r="BL28" s="31">
        <v>1246</v>
      </c>
      <c r="BM28" s="31">
        <v>506.8</v>
      </c>
      <c r="BN28" s="30">
        <v>0</v>
      </c>
      <c r="BO28" s="31">
        <v>0</v>
      </c>
      <c r="BP28" s="29">
        <v>0</v>
      </c>
      <c r="BQ28" s="31"/>
      <c r="BR28" s="29">
        <v>0</v>
      </c>
      <c r="BS28" s="31"/>
      <c r="BT28" s="31">
        <v>0</v>
      </c>
      <c r="BU28" s="31">
        <v>300</v>
      </c>
      <c r="BV28" s="31">
        <v>0</v>
      </c>
      <c r="BW28" s="27">
        <f t="shared" si="8"/>
        <v>25059</v>
      </c>
      <c r="BX28" s="27">
        <f t="shared" si="9"/>
        <v>25148.615999999998</v>
      </c>
      <c r="BY28" s="29">
        <v>0</v>
      </c>
      <c r="BZ28" s="31"/>
      <c r="CA28" s="31">
        <v>0</v>
      </c>
      <c r="CB28" s="31">
        <v>0</v>
      </c>
      <c r="CC28" s="29">
        <v>0</v>
      </c>
      <c r="CD28" s="31"/>
      <c r="CE28" s="31">
        <v>0</v>
      </c>
      <c r="CF28" s="31">
        <v>0</v>
      </c>
      <c r="CG28" s="29">
        <v>0</v>
      </c>
      <c r="CH28" s="31"/>
      <c r="CI28" s="31">
        <v>1253</v>
      </c>
      <c r="CJ28" s="31">
        <v>0</v>
      </c>
      <c r="CK28" s="31">
        <v>0</v>
      </c>
      <c r="CL28" s="27">
        <f t="shared" si="10"/>
        <v>1253</v>
      </c>
      <c r="CM28" s="27">
        <f t="shared" si="11"/>
        <v>0</v>
      </c>
    </row>
    <row r="29" spans="1:91" ht="21" customHeight="1">
      <c r="A29" s="62">
        <v>21</v>
      </c>
      <c r="B29" s="44" t="s">
        <v>74</v>
      </c>
      <c r="C29" s="30">
        <v>21294.4</v>
      </c>
      <c r="D29" s="30">
        <v>0</v>
      </c>
      <c r="E29" s="56">
        <v>20058.5</v>
      </c>
      <c r="F29" s="56">
        <v>2258.6</v>
      </c>
      <c r="G29" s="56">
        <v>23150.3</v>
      </c>
      <c r="H29" s="56">
        <v>5424.3</v>
      </c>
      <c r="I29" s="27">
        <f t="shared" si="0"/>
        <v>103880.59999999999</v>
      </c>
      <c r="J29" s="27">
        <f t="shared" si="1"/>
        <v>101569.849</v>
      </c>
      <c r="K29" s="27">
        <f t="shared" si="12"/>
        <v>97.77557022196638</v>
      </c>
      <c r="L29" s="27">
        <f t="shared" si="2"/>
        <v>30700</v>
      </c>
      <c r="M29" s="27">
        <f t="shared" si="3"/>
        <v>28389.249</v>
      </c>
      <c r="N29" s="27">
        <f t="shared" si="13"/>
        <v>92.47312377850163</v>
      </c>
      <c r="O29" s="27">
        <f t="shared" si="4"/>
        <v>7800</v>
      </c>
      <c r="P29" s="27">
        <f t="shared" si="5"/>
        <v>7455.492</v>
      </c>
      <c r="Q29" s="27">
        <f t="shared" si="14"/>
        <v>95.58323076923078</v>
      </c>
      <c r="R29" s="31">
        <v>1200</v>
      </c>
      <c r="S29" s="31">
        <v>1190.532</v>
      </c>
      <c r="T29" s="27">
        <f t="shared" si="15"/>
        <v>99.211</v>
      </c>
      <c r="U29" s="31">
        <v>11400</v>
      </c>
      <c r="V29" s="31">
        <v>10255.495</v>
      </c>
      <c r="W29" s="27">
        <f t="shared" si="16"/>
        <v>89.96048245614035</v>
      </c>
      <c r="X29" s="31">
        <v>6600</v>
      </c>
      <c r="Y29" s="31">
        <v>6264.96</v>
      </c>
      <c r="Z29" s="27">
        <f t="shared" si="17"/>
        <v>94.92363636363636</v>
      </c>
      <c r="AA29" s="31">
        <v>800</v>
      </c>
      <c r="AB29" s="31">
        <v>527</v>
      </c>
      <c r="AC29" s="27">
        <f t="shared" si="18"/>
        <v>65.875</v>
      </c>
      <c r="AD29" s="31"/>
      <c r="AE29" s="31"/>
      <c r="AF29" s="27"/>
      <c r="AG29" s="30">
        <v>0</v>
      </c>
      <c r="AH29" s="27"/>
      <c r="AI29" s="30">
        <v>0</v>
      </c>
      <c r="AJ29" s="31"/>
      <c r="AK29" s="29">
        <v>65420.4</v>
      </c>
      <c r="AL29" s="31">
        <v>65420.4</v>
      </c>
      <c r="AM29" s="30">
        <v>0</v>
      </c>
      <c r="AN29" s="27"/>
      <c r="AO29" s="29">
        <v>0</v>
      </c>
      <c r="AP29" s="31">
        <v>0</v>
      </c>
      <c r="AQ29" s="30">
        <v>0</v>
      </c>
      <c r="AR29" s="31"/>
      <c r="AS29" s="30">
        <v>0</v>
      </c>
      <c r="AT29" s="31"/>
      <c r="AU29" s="27">
        <f t="shared" si="6"/>
        <v>3800</v>
      </c>
      <c r="AV29" s="27">
        <f t="shared" si="7"/>
        <v>3524.78</v>
      </c>
      <c r="AW29" s="27">
        <f t="shared" si="19"/>
        <v>92.75736842105263</v>
      </c>
      <c r="AX29" s="31">
        <v>3800</v>
      </c>
      <c r="AY29" s="31">
        <v>3444.78</v>
      </c>
      <c r="AZ29" s="31">
        <v>0</v>
      </c>
      <c r="BA29" s="31">
        <v>80</v>
      </c>
      <c r="BB29" s="29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0">
        <v>0</v>
      </c>
      <c r="BI29" s="31">
        <v>0</v>
      </c>
      <c r="BJ29" s="31">
        <v>6700</v>
      </c>
      <c r="BK29" s="31">
        <v>6512.63</v>
      </c>
      <c r="BL29" s="31">
        <v>2150</v>
      </c>
      <c r="BM29" s="31">
        <v>2141.93</v>
      </c>
      <c r="BN29" s="30">
        <v>200</v>
      </c>
      <c r="BO29" s="31">
        <v>113.852</v>
      </c>
      <c r="BP29" s="29">
        <v>0</v>
      </c>
      <c r="BQ29" s="31"/>
      <c r="BR29" s="29">
        <v>0</v>
      </c>
      <c r="BS29" s="31"/>
      <c r="BT29" s="31">
        <v>0</v>
      </c>
      <c r="BU29" s="31">
        <v>0</v>
      </c>
      <c r="BV29" s="31">
        <v>0</v>
      </c>
      <c r="BW29" s="27">
        <f t="shared" si="8"/>
        <v>96120.4</v>
      </c>
      <c r="BX29" s="27">
        <f t="shared" si="9"/>
        <v>93809.649</v>
      </c>
      <c r="BY29" s="29">
        <v>0</v>
      </c>
      <c r="BZ29" s="31"/>
      <c r="CA29" s="31">
        <v>7760.2</v>
      </c>
      <c r="CB29" s="31">
        <v>7760.2</v>
      </c>
      <c r="CC29" s="29">
        <v>0</v>
      </c>
      <c r="CD29" s="31"/>
      <c r="CE29" s="31">
        <v>0</v>
      </c>
      <c r="CF29" s="31">
        <v>0</v>
      </c>
      <c r="CG29" s="29">
        <v>0</v>
      </c>
      <c r="CH29" s="31"/>
      <c r="CI29" s="31">
        <v>4000</v>
      </c>
      <c r="CJ29" s="31">
        <v>0</v>
      </c>
      <c r="CK29" s="31">
        <v>0</v>
      </c>
      <c r="CL29" s="27">
        <f t="shared" si="10"/>
        <v>11760.2</v>
      </c>
      <c r="CM29" s="27">
        <f t="shared" si="11"/>
        <v>7760.2</v>
      </c>
    </row>
    <row r="30" spans="1:91" ht="21" customHeight="1">
      <c r="A30" s="62">
        <v>22</v>
      </c>
      <c r="B30" s="44" t="s">
        <v>75</v>
      </c>
      <c r="C30" s="30">
        <v>7915.3</v>
      </c>
      <c r="D30" s="30">
        <v>71</v>
      </c>
      <c r="E30" s="56">
        <v>1435.3</v>
      </c>
      <c r="F30" s="55">
        <v>12</v>
      </c>
      <c r="G30" s="55">
        <v>79</v>
      </c>
      <c r="H30" s="55">
        <v>12</v>
      </c>
      <c r="I30" s="27">
        <f t="shared" si="0"/>
        <v>7692</v>
      </c>
      <c r="J30" s="27">
        <f t="shared" si="1"/>
        <v>1468.9839999999995</v>
      </c>
      <c r="K30" s="27">
        <f t="shared" si="12"/>
        <v>19.09755590223608</v>
      </c>
      <c r="L30" s="27">
        <f t="shared" si="2"/>
        <v>3792</v>
      </c>
      <c r="M30" s="27">
        <f t="shared" si="3"/>
        <v>3422.68</v>
      </c>
      <c r="N30" s="27">
        <f t="shared" si="13"/>
        <v>90.26054852320675</v>
      </c>
      <c r="O30" s="27">
        <f t="shared" si="4"/>
        <v>1179</v>
      </c>
      <c r="P30" s="27">
        <f t="shared" si="5"/>
        <v>1248.534</v>
      </c>
      <c r="Q30" s="27">
        <f t="shared" si="14"/>
        <v>105.89770992366414</v>
      </c>
      <c r="R30" s="31">
        <v>650</v>
      </c>
      <c r="S30" s="31">
        <v>716.534</v>
      </c>
      <c r="T30" s="27">
        <f t="shared" si="15"/>
        <v>110.236</v>
      </c>
      <c r="U30" s="31">
        <v>1613</v>
      </c>
      <c r="V30" s="31">
        <v>1663.3</v>
      </c>
      <c r="W30" s="27">
        <f t="shared" si="16"/>
        <v>103.11841289522627</v>
      </c>
      <c r="X30" s="31">
        <v>529</v>
      </c>
      <c r="Y30" s="31">
        <v>532</v>
      </c>
      <c r="Z30" s="27">
        <f t="shared" si="17"/>
        <v>100.5671077504726</v>
      </c>
      <c r="AA30" s="31">
        <v>250</v>
      </c>
      <c r="AB30" s="31">
        <v>244</v>
      </c>
      <c r="AC30" s="27">
        <f t="shared" si="18"/>
        <v>97.6</v>
      </c>
      <c r="AD30" s="31"/>
      <c r="AE30" s="31"/>
      <c r="AF30" s="27"/>
      <c r="AG30" s="30">
        <v>0</v>
      </c>
      <c r="AH30" s="27"/>
      <c r="AI30" s="30">
        <v>0</v>
      </c>
      <c r="AJ30" s="31"/>
      <c r="AK30" s="29">
        <v>3500</v>
      </c>
      <c r="AL30" s="31">
        <v>3500</v>
      </c>
      <c r="AM30" s="30">
        <v>0</v>
      </c>
      <c r="AN30" s="27"/>
      <c r="AO30" s="29">
        <v>0</v>
      </c>
      <c r="AP30" s="31">
        <v>0</v>
      </c>
      <c r="AQ30" s="30">
        <v>0</v>
      </c>
      <c r="AR30" s="31"/>
      <c r="AS30" s="30">
        <v>0</v>
      </c>
      <c r="AT30" s="31"/>
      <c r="AU30" s="27">
        <f t="shared" si="6"/>
        <v>250</v>
      </c>
      <c r="AV30" s="27">
        <f t="shared" si="7"/>
        <v>167.946</v>
      </c>
      <c r="AW30" s="27">
        <f t="shared" si="19"/>
        <v>67.1784</v>
      </c>
      <c r="AX30" s="31">
        <v>250</v>
      </c>
      <c r="AY30" s="31">
        <v>0</v>
      </c>
      <c r="AZ30" s="31">
        <v>0</v>
      </c>
      <c r="BA30" s="31">
        <v>167.946</v>
      </c>
      <c r="BB30" s="29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0">
        <v>0</v>
      </c>
      <c r="BI30" s="31">
        <v>0</v>
      </c>
      <c r="BJ30" s="31">
        <v>500</v>
      </c>
      <c r="BK30" s="31">
        <v>98.9</v>
      </c>
      <c r="BL30" s="31">
        <v>200</v>
      </c>
      <c r="BM30" s="31">
        <v>87.9</v>
      </c>
      <c r="BN30" s="30">
        <v>0</v>
      </c>
      <c r="BO30" s="31">
        <v>0</v>
      </c>
      <c r="BP30" s="29">
        <v>0</v>
      </c>
      <c r="BQ30" s="31"/>
      <c r="BR30" s="29">
        <v>400</v>
      </c>
      <c r="BS30" s="31">
        <v>400</v>
      </c>
      <c r="BT30" s="31">
        <v>0</v>
      </c>
      <c r="BU30" s="31">
        <v>0</v>
      </c>
      <c r="BV30" s="31">
        <v>-120.398</v>
      </c>
      <c r="BW30" s="27">
        <f t="shared" si="8"/>
        <v>7692</v>
      </c>
      <c r="BX30" s="27">
        <f t="shared" si="9"/>
        <v>7202.281999999999</v>
      </c>
      <c r="BY30" s="29">
        <v>0</v>
      </c>
      <c r="BZ30" s="31"/>
      <c r="CA30" s="31">
        <v>0</v>
      </c>
      <c r="CB30" s="31">
        <v>0</v>
      </c>
      <c r="CC30" s="29">
        <v>0</v>
      </c>
      <c r="CD30" s="31"/>
      <c r="CE30" s="31">
        <v>0</v>
      </c>
      <c r="CF30" s="31">
        <v>0</v>
      </c>
      <c r="CG30" s="29">
        <v>0</v>
      </c>
      <c r="CH30" s="31"/>
      <c r="CI30" s="31">
        <v>385</v>
      </c>
      <c r="CJ30" s="31">
        <v>0</v>
      </c>
      <c r="CK30" s="31">
        <v>-5733.298</v>
      </c>
      <c r="CL30" s="27">
        <f aca="true" t="shared" si="20" ref="CL30:CL61">BY30+CA30+CC30+CE30+CG30+CI30</f>
        <v>385</v>
      </c>
      <c r="CM30" s="27">
        <f>BZ30+CB30+CD30+CF30+CH30+CJ30+CK30</f>
        <v>-5733.298</v>
      </c>
    </row>
    <row r="31" spans="1:91" ht="21" customHeight="1">
      <c r="A31" s="62">
        <v>23</v>
      </c>
      <c r="B31" s="44" t="s">
        <v>76</v>
      </c>
      <c r="C31" s="30">
        <v>346.7</v>
      </c>
      <c r="D31" s="30">
        <v>0</v>
      </c>
      <c r="E31" s="56">
        <v>329.1</v>
      </c>
      <c r="F31" s="55">
        <v>62</v>
      </c>
      <c r="G31" s="55">
        <v>329.1</v>
      </c>
      <c r="H31" s="55">
        <v>214</v>
      </c>
      <c r="I31" s="27">
        <f t="shared" si="0"/>
        <v>4377</v>
      </c>
      <c r="J31" s="27">
        <f t="shared" si="1"/>
        <v>4232.076</v>
      </c>
      <c r="K31" s="27">
        <f t="shared" si="12"/>
        <v>96.68896504455107</v>
      </c>
      <c r="L31" s="27">
        <f t="shared" si="2"/>
        <v>877</v>
      </c>
      <c r="M31" s="27">
        <f t="shared" si="3"/>
        <v>732.076</v>
      </c>
      <c r="N31" s="27">
        <f t="shared" si="13"/>
        <v>83.47502850627139</v>
      </c>
      <c r="O31" s="27">
        <f t="shared" si="4"/>
        <v>135</v>
      </c>
      <c r="P31" s="27">
        <f t="shared" si="5"/>
        <v>157.6</v>
      </c>
      <c r="Q31" s="27">
        <f t="shared" si="14"/>
        <v>116.74074074074075</v>
      </c>
      <c r="R31" s="31">
        <v>0</v>
      </c>
      <c r="S31" s="31">
        <v>0</v>
      </c>
      <c r="T31" s="27" t="e">
        <f t="shared" si="15"/>
        <v>#DIV/0!</v>
      </c>
      <c r="U31" s="31">
        <v>580</v>
      </c>
      <c r="V31" s="31">
        <v>551.9</v>
      </c>
      <c r="W31" s="27">
        <f t="shared" si="16"/>
        <v>95.1551724137931</v>
      </c>
      <c r="X31" s="31">
        <v>135</v>
      </c>
      <c r="Y31" s="31">
        <v>157.6</v>
      </c>
      <c r="Z31" s="27">
        <f t="shared" si="17"/>
        <v>116.74074074074075</v>
      </c>
      <c r="AA31" s="31">
        <v>0</v>
      </c>
      <c r="AB31" s="31">
        <v>0</v>
      </c>
      <c r="AC31" s="27" t="e">
        <f t="shared" si="18"/>
        <v>#DIV/0!</v>
      </c>
      <c r="AD31" s="31"/>
      <c r="AE31" s="31"/>
      <c r="AF31" s="27"/>
      <c r="AG31" s="30">
        <v>0</v>
      </c>
      <c r="AH31" s="27"/>
      <c r="AI31" s="30">
        <v>0</v>
      </c>
      <c r="AJ31" s="31"/>
      <c r="AK31" s="29">
        <v>3500</v>
      </c>
      <c r="AL31" s="31">
        <v>3500</v>
      </c>
      <c r="AM31" s="30">
        <v>0</v>
      </c>
      <c r="AN31" s="27"/>
      <c r="AO31" s="29">
        <v>0</v>
      </c>
      <c r="AP31" s="31">
        <v>0</v>
      </c>
      <c r="AQ31" s="30">
        <v>0</v>
      </c>
      <c r="AR31" s="31"/>
      <c r="AS31" s="30">
        <v>0</v>
      </c>
      <c r="AT31" s="31"/>
      <c r="AU31" s="27">
        <f t="shared" si="6"/>
        <v>138</v>
      </c>
      <c r="AV31" s="27">
        <f t="shared" si="7"/>
        <v>22.576</v>
      </c>
      <c r="AW31" s="27">
        <f t="shared" si="19"/>
        <v>16.359420289855073</v>
      </c>
      <c r="AX31" s="31">
        <v>138</v>
      </c>
      <c r="AY31" s="31">
        <v>22.576</v>
      </c>
      <c r="AZ31" s="31">
        <v>0</v>
      </c>
      <c r="BA31" s="31">
        <v>0</v>
      </c>
      <c r="BB31" s="29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0">
        <v>0</v>
      </c>
      <c r="BI31" s="31">
        <v>0</v>
      </c>
      <c r="BJ31" s="31">
        <v>24</v>
      </c>
      <c r="BK31" s="31">
        <v>0</v>
      </c>
      <c r="BL31" s="31">
        <v>24</v>
      </c>
      <c r="BM31" s="31">
        <v>0</v>
      </c>
      <c r="BN31" s="30">
        <v>0</v>
      </c>
      <c r="BO31" s="31">
        <v>0</v>
      </c>
      <c r="BP31" s="29">
        <v>0</v>
      </c>
      <c r="BQ31" s="31"/>
      <c r="BR31" s="29">
        <v>0</v>
      </c>
      <c r="BS31" s="31"/>
      <c r="BT31" s="31">
        <v>0</v>
      </c>
      <c r="BU31" s="31">
        <v>0</v>
      </c>
      <c r="BV31" s="31">
        <v>0</v>
      </c>
      <c r="BW31" s="27">
        <f t="shared" si="8"/>
        <v>4377</v>
      </c>
      <c r="BX31" s="27">
        <f t="shared" si="9"/>
        <v>4232.076</v>
      </c>
      <c r="BY31" s="29">
        <v>0</v>
      </c>
      <c r="BZ31" s="31"/>
      <c r="CA31" s="31">
        <v>0</v>
      </c>
      <c r="CB31" s="31">
        <v>0</v>
      </c>
      <c r="CC31" s="29">
        <v>0</v>
      </c>
      <c r="CD31" s="31"/>
      <c r="CE31" s="31">
        <v>0</v>
      </c>
      <c r="CF31" s="31">
        <v>0</v>
      </c>
      <c r="CG31" s="29">
        <v>0</v>
      </c>
      <c r="CH31" s="31"/>
      <c r="CI31" s="31">
        <v>0</v>
      </c>
      <c r="CJ31" s="31">
        <v>0</v>
      </c>
      <c r="CK31" s="31">
        <v>0</v>
      </c>
      <c r="CL31" s="27">
        <f t="shared" si="20"/>
        <v>0</v>
      </c>
      <c r="CM31" s="27">
        <f aca="true" t="shared" si="21" ref="CM31:CM62">BZ31+CB31+CD31+CF31+CH31+CJ31</f>
        <v>0</v>
      </c>
    </row>
    <row r="32" spans="1:91" ht="21" customHeight="1">
      <c r="A32" s="62">
        <v>24</v>
      </c>
      <c r="B32" s="44" t="s">
        <v>77</v>
      </c>
      <c r="C32" s="30">
        <v>7851.6</v>
      </c>
      <c r="D32" s="30">
        <v>0</v>
      </c>
      <c r="E32" s="56">
        <v>7851.6</v>
      </c>
      <c r="F32" s="55">
        <v>250</v>
      </c>
      <c r="G32" s="55">
        <v>8959.5</v>
      </c>
      <c r="H32" s="55">
        <v>1269</v>
      </c>
      <c r="I32" s="27">
        <f t="shared" si="0"/>
        <v>5755</v>
      </c>
      <c r="J32" s="27">
        <f t="shared" si="1"/>
        <v>10701.108</v>
      </c>
      <c r="K32" s="27">
        <f t="shared" si="12"/>
        <v>185.9445351867941</v>
      </c>
      <c r="L32" s="27">
        <f t="shared" si="2"/>
        <v>2255</v>
      </c>
      <c r="M32" s="27">
        <f t="shared" si="3"/>
        <v>2401.108</v>
      </c>
      <c r="N32" s="27">
        <f t="shared" si="13"/>
        <v>106.47929046563193</v>
      </c>
      <c r="O32" s="27">
        <f t="shared" si="4"/>
        <v>525</v>
      </c>
      <c r="P32" s="27">
        <f t="shared" si="5"/>
        <v>904.7</v>
      </c>
      <c r="Q32" s="27">
        <f t="shared" si="14"/>
        <v>172.32380952380953</v>
      </c>
      <c r="R32" s="31">
        <v>25</v>
      </c>
      <c r="S32" s="31">
        <v>0</v>
      </c>
      <c r="T32" s="27">
        <f t="shared" si="15"/>
        <v>0</v>
      </c>
      <c r="U32" s="31">
        <v>800</v>
      </c>
      <c r="V32" s="31">
        <v>587.668</v>
      </c>
      <c r="W32" s="27">
        <f t="shared" si="16"/>
        <v>73.4585</v>
      </c>
      <c r="X32" s="31">
        <v>500</v>
      </c>
      <c r="Y32" s="31">
        <v>904.7</v>
      </c>
      <c r="Z32" s="27">
        <f t="shared" si="17"/>
        <v>180.94</v>
      </c>
      <c r="AA32" s="31">
        <v>0</v>
      </c>
      <c r="AB32" s="31">
        <v>0</v>
      </c>
      <c r="AC32" s="27" t="e">
        <f t="shared" si="18"/>
        <v>#DIV/0!</v>
      </c>
      <c r="AD32" s="31"/>
      <c r="AE32" s="31"/>
      <c r="AF32" s="27"/>
      <c r="AG32" s="30">
        <v>0</v>
      </c>
      <c r="AH32" s="27"/>
      <c r="AI32" s="30">
        <v>0</v>
      </c>
      <c r="AJ32" s="31"/>
      <c r="AK32" s="29">
        <v>3500</v>
      </c>
      <c r="AL32" s="31">
        <v>3500</v>
      </c>
      <c r="AM32" s="30">
        <v>0</v>
      </c>
      <c r="AN32" s="27"/>
      <c r="AO32" s="29">
        <v>0</v>
      </c>
      <c r="AP32" s="31">
        <v>0</v>
      </c>
      <c r="AQ32" s="30">
        <v>0</v>
      </c>
      <c r="AR32" s="31"/>
      <c r="AS32" s="30">
        <v>0</v>
      </c>
      <c r="AT32" s="31"/>
      <c r="AU32" s="27">
        <f t="shared" si="6"/>
        <v>720</v>
      </c>
      <c r="AV32" s="27">
        <f t="shared" si="7"/>
        <v>732.84</v>
      </c>
      <c r="AW32" s="27">
        <f t="shared" si="19"/>
        <v>101.78333333333333</v>
      </c>
      <c r="AX32" s="31">
        <v>600</v>
      </c>
      <c r="AY32" s="31">
        <v>732.82</v>
      </c>
      <c r="AZ32" s="31">
        <v>120</v>
      </c>
      <c r="BA32" s="31">
        <v>0.02</v>
      </c>
      <c r="BB32" s="29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0">
        <v>0</v>
      </c>
      <c r="BI32" s="31">
        <v>0</v>
      </c>
      <c r="BJ32" s="31">
        <v>150</v>
      </c>
      <c r="BK32" s="31">
        <v>120</v>
      </c>
      <c r="BL32" s="31">
        <v>30</v>
      </c>
      <c r="BM32" s="31">
        <v>0</v>
      </c>
      <c r="BN32" s="30">
        <v>0</v>
      </c>
      <c r="BO32" s="31">
        <v>0</v>
      </c>
      <c r="BP32" s="29">
        <v>0</v>
      </c>
      <c r="BQ32" s="31"/>
      <c r="BR32" s="29">
        <v>0</v>
      </c>
      <c r="BS32" s="31"/>
      <c r="BT32" s="31">
        <v>60</v>
      </c>
      <c r="BU32" s="31">
        <v>55.9</v>
      </c>
      <c r="BV32" s="31">
        <v>0</v>
      </c>
      <c r="BW32" s="27">
        <f t="shared" si="8"/>
        <v>5755</v>
      </c>
      <c r="BX32" s="27">
        <f t="shared" si="9"/>
        <v>5901.108</v>
      </c>
      <c r="BY32" s="29">
        <v>0</v>
      </c>
      <c r="BZ32" s="31"/>
      <c r="CA32" s="31">
        <v>0</v>
      </c>
      <c r="CB32" s="31">
        <v>4800</v>
      </c>
      <c r="CC32" s="29">
        <v>0</v>
      </c>
      <c r="CD32" s="31"/>
      <c r="CE32" s="31">
        <v>0</v>
      </c>
      <c r="CF32" s="31">
        <v>0</v>
      </c>
      <c r="CG32" s="29">
        <v>0</v>
      </c>
      <c r="CH32" s="31"/>
      <c r="CI32" s="31">
        <v>300</v>
      </c>
      <c r="CJ32" s="31">
        <v>300</v>
      </c>
      <c r="CK32" s="31">
        <v>0</v>
      </c>
      <c r="CL32" s="27">
        <f t="shared" si="20"/>
        <v>300</v>
      </c>
      <c r="CM32" s="27">
        <f t="shared" si="21"/>
        <v>5100</v>
      </c>
    </row>
    <row r="33" spans="1:91" ht="21" customHeight="1">
      <c r="A33" s="62">
        <v>25</v>
      </c>
      <c r="B33" s="44" t="s">
        <v>78</v>
      </c>
      <c r="C33" s="30">
        <v>8540.4</v>
      </c>
      <c r="D33" s="30">
        <v>0</v>
      </c>
      <c r="E33" s="55">
        <v>4151</v>
      </c>
      <c r="F33" s="55">
        <v>810</v>
      </c>
      <c r="G33" s="55">
        <v>1228</v>
      </c>
      <c r="H33" s="55">
        <v>348</v>
      </c>
      <c r="I33" s="27">
        <f t="shared" si="0"/>
        <v>37785.1</v>
      </c>
      <c r="J33" s="27">
        <f t="shared" si="1"/>
        <v>37796.789000000004</v>
      </c>
      <c r="K33" s="27">
        <f t="shared" si="12"/>
        <v>100.03093547456538</v>
      </c>
      <c r="L33" s="27">
        <f t="shared" si="2"/>
        <v>11248.4</v>
      </c>
      <c r="M33" s="27">
        <f t="shared" si="3"/>
        <v>11260.089</v>
      </c>
      <c r="N33" s="27">
        <f t="shared" si="13"/>
        <v>100.10391700152911</v>
      </c>
      <c r="O33" s="27">
        <f t="shared" si="4"/>
        <v>5648</v>
      </c>
      <c r="P33" s="27">
        <f t="shared" si="5"/>
        <v>5803.599</v>
      </c>
      <c r="Q33" s="27">
        <f t="shared" si="14"/>
        <v>102.75493980169972</v>
      </c>
      <c r="R33" s="31">
        <v>2448</v>
      </c>
      <c r="S33" s="31">
        <v>2463.599</v>
      </c>
      <c r="T33" s="27">
        <f t="shared" si="15"/>
        <v>100.63721405228759</v>
      </c>
      <c r="U33" s="31">
        <v>3500.4</v>
      </c>
      <c r="V33" s="31">
        <v>2983.726</v>
      </c>
      <c r="W33" s="27">
        <f t="shared" si="16"/>
        <v>85.23957262027197</v>
      </c>
      <c r="X33" s="31">
        <v>3200</v>
      </c>
      <c r="Y33" s="31">
        <v>3340</v>
      </c>
      <c r="Z33" s="27">
        <f t="shared" si="17"/>
        <v>104.375</v>
      </c>
      <c r="AA33" s="31">
        <v>100</v>
      </c>
      <c r="AB33" s="31">
        <v>800</v>
      </c>
      <c r="AC33" s="27">
        <f t="shared" si="18"/>
        <v>800</v>
      </c>
      <c r="AD33" s="31"/>
      <c r="AE33" s="31"/>
      <c r="AF33" s="27"/>
      <c r="AG33" s="30">
        <v>0</v>
      </c>
      <c r="AH33" s="27"/>
      <c r="AI33" s="30">
        <v>0</v>
      </c>
      <c r="AJ33" s="31"/>
      <c r="AK33" s="29">
        <v>26536.7</v>
      </c>
      <c r="AL33" s="31">
        <v>26536.7</v>
      </c>
      <c r="AM33" s="30">
        <v>0</v>
      </c>
      <c r="AN33" s="27"/>
      <c r="AO33" s="29">
        <v>0</v>
      </c>
      <c r="AP33" s="31">
        <v>0</v>
      </c>
      <c r="AQ33" s="30">
        <v>0</v>
      </c>
      <c r="AR33" s="31"/>
      <c r="AS33" s="30">
        <v>0</v>
      </c>
      <c r="AT33" s="31"/>
      <c r="AU33" s="27">
        <f t="shared" si="6"/>
        <v>1000</v>
      </c>
      <c r="AV33" s="27">
        <f t="shared" si="7"/>
        <v>882.764</v>
      </c>
      <c r="AW33" s="27">
        <f t="shared" si="19"/>
        <v>88.2764</v>
      </c>
      <c r="AX33" s="31">
        <v>500</v>
      </c>
      <c r="AY33" s="31">
        <v>882.5</v>
      </c>
      <c r="AZ33" s="31">
        <v>500</v>
      </c>
      <c r="BA33" s="31">
        <v>0.264</v>
      </c>
      <c r="BB33" s="29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0">
        <v>0</v>
      </c>
      <c r="BI33" s="31">
        <v>0</v>
      </c>
      <c r="BJ33" s="31">
        <v>1000</v>
      </c>
      <c r="BK33" s="31">
        <v>790</v>
      </c>
      <c r="BL33" s="31">
        <v>900</v>
      </c>
      <c r="BM33" s="31">
        <v>790</v>
      </c>
      <c r="BN33" s="30">
        <v>0</v>
      </c>
      <c r="BO33" s="31">
        <v>0</v>
      </c>
      <c r="BP33" s="29">
        <v>0</v>
      </c>
      <c r="BQ33" s="31"/>
      <c r="BR33" s="29">
        <v>0</v>
      </c>
      <c r="BS33" s="31"/>
      <c r="BT33" s="31">
        <v>0</v>
      </c>
      <c r="BU33" s="31">
        <v>0</v>
      </c>
      <c r="BV33" s="31">
        <v>0</v>
      </c>
      <c r="BW33" s="27">
        <f t="shared" si="8"/>
        <v>37785.1</v>
      </c>
      <c r="BX33" s="27">
        <f t="shared" si="9"/>
        <v>37796.789000000004</v>
      </c>
      <c r="BY33" s="29">
        <v>0</v>
      </c>
      <c r="BZ33" s="31"/>
      <c r="CA33" s="31">
        <v>0</v>
      </c>
      <c r="CB33" s="31">
        <v>0</v>
      </c>
      <c r="CC33" s="29">
        <v>0</v>
      </c>
      <c r="CD33" s="31"/>
      <c r="CE33" s="31">
        <v>0</v>
      </c>
      <c r="CF33" s="31">
        <v>0</v>
      </c>
      <c r="CG33" s="29">
        <v>0</v>
      </c>
      <c r="CH33" s="31"/>
      <c r="CI33" s="31">
        <v>3265.1</v>
      </c>
      <c r="CJ33" s="31">
        <v>200</v>
      </c>
      <c r="CK33" s="31">
        <v>0</v>
      </c>
      <c r="CL33" s="27">
        <f t="shared" si="20"/>
        <v>3265.1</v>
      </c>
      <c r="CM33" s="27">
        <f t="shared" si="21"/>
        <v>200</v>
      </c>
    </row>
    <row r="34" spans="1:91" ht="24" customHeight="1">
      <c r="A34" s="62">
        <v>26</v>
      </c>
      <c r="B34" s="45" t="s">
        <v>79</v>
      </c>
      <c r="C34" s="30">
        <v>6128.1</v>
      </c>
      <c r="D34" s="30">
        <v>0</v>
      </c>
      <c r="E34" s="56">
        <v>2780.1</v>
      </c>
      <c r="F34" s="55">
        <v>380</v>
      </c>
      <c r="G34" s="55">
        <v>3801.3</v>
      </c>
      <c r="H34" s="55">
        <v>1983.9</v>
      </c>
      <c r="I34" s="27">
        <f t="shared" si="0"/>
        <v>80679.6</v>
      </c>
      <c r="J34" s="27">
        <f t="shared" si="1"/>
        <v>74177.941</v>
      </c>
      <c r="K34" s="27">
        <f t="shared" si="12"/>
        <v>91.94138419129494</v>
      </c>
      <c r="L34" s="27">
        <f t="shared" si="2"/>
        <v>22215.7</v>
      </c>
      <c r="M34" s="27">
        <f t="shared" si="3"/>
        <v>15714.041000000001</v>
      </c>
      <c r="N34" s="27">
        <f t="shared" si="13"/>
        <v>70.73394491283192</v>
      </c>
      <c r="O34" s="27">
        <f t="shared" si="4"/>
        <v>10166.7</v>
      </c>
      <c r="P34" s="27">
        <f t="shared" si="5"/>
        <v>7759.24</v>
      </c>
      <c r="Q34" s="27">
        <f t="shared" si="14"/>
        <v>76.32014321264519</v>
      </c>
      <c r="R34" s="31">
        <v>1740.2</v>
      </c>
      <c r="S34" s="31">
        <v>462.347</v>
      </c>
      <c r="T34" s="27">
        <f t="shared" si="15"/>
        <v>26.568612803126072</v>
      </c>
      <c r="U34" s="31">
        <v>5616</v>
      </c>
      <c r="V34" s="31">
        <v>4264.87</v>
      </c>
      <c r="W34" s="27">
        <f t="shared" si="16"/>
        <v>75.94141737891738</v>
      </c>
      <c r="X34" s="31">
        <v>8426.5</v>
      </c>
      <c r="Y34" s="31">
        <v>7296.893</v>
      </c>
      <c r="Z34" s="27">
        <f t="shared" si="17"/>
        <v>86.5945885005637</v>
      </c>
      <c r="AA34" s="31">
        <v>813.6</v>
      </c>
      <c r="AB34" s="31">
        <v>383.188</v>
      </c>
      <c r="AC34" s="27">
        <f t="shared" si="18"/>
        <v>47.097836774827925</v>
      </c>
      <c r="AD34" s="31"/>
      <c r="AE34" s="31"/>
      <c r="AF34" s="27"/>
      <c r="AG34" s="30">
        <v>0</v>
      </c>
      <c r="AH34" s="27"/>
      <c r="AI34" s="30">
        <v>0</v>
      </c>
      <c r="AJ34" s="31"/>
      <c r="AK34" s="29">
        <v>55896.8</v>
      </c>
      <c r="AL34" s="31">
        <v>55896.8</v>
      </c>
      <c r="AM34" s="30">
        <v>0</v>
      </c>
      <c r="AN34" s="27"/>
      <c r="AO34" s="29">
        <v>2567.1</v>
      </c>
      <c r="AP34" s="31">
        <v>2567.1</v>
      </c>
      <c r="AQ34" s="30">
        <v>0</v>
      </c>
      <c r="AR34" s="31"/>
      <c r="AS34" s="30">
        <v>0</v>
      </c>
      <c r="AT34" s="31"/>
      <c r="AU34" s="27">
        <f t="shared" si="6"/>
        <v>483.7</v>
      </c>
      <c r="AV34" s="27">
        <f t="shared" si="7"/>
        <v>291.036</v>
      </c>
      <c r="AW34" s="27">
        <f t="shared" si="19"/>
        <v>60.16869960719454</v>
      </c>
      <c r="AX34" s="31">
        <v>363.7</v>
      </c>
      <c r="AY34" s="31">
        <v>290.568</v>
      </c>
      <c r="AZ34" s="31">
        <v>0</v>
      </c>
      <c r="BA34" s="31">
        <v>0.468</v>
      </c>
      <c r="BB34" s="29">
        <v>0</v>
      </c>
      <c r="BC34" s="31">
        <v>0</v>
      </c>
      <c r="BD34" s="31">
        <v>120</v>
      </c>
      <c r="BE34" s="31">
        <v>0</v>
      </c>
      <c r="BF34" s="31">
        <v>0</v>
      </c>
      <c r="BG34" s="31">
        <v>0</v>
      </c>
      <c r="BH34" s="30">
        <v>0</v>
      </c>
      <c r="BI34" s="31">
        <v>0</v>
      </c>
      <c r="BJ34" s="31">
        <v>5135.7</v>
      </c>
      <c r="BK34" s="31">
        <v>2910.55</v>
      </c>
      <c r="BL34" s="31">
        <v>2220</v>
      </c>
      <c r="BM34" s="31">
        <v>836</v>
      </c>
      <c r="BN34" s="30">
        <v>0</v>
      </c>
      <c r="BO34" s="31">
        <v>0</v>
      </c>
      <c r="BP34" s="29">
        <v>0</v>
      </c>
      <c r="BQ34" s="31"/>
      <c r="BR34" s="29">
        <v>0</v>
      </c>
      <c r="BS34" s="31"/>
      <c r="BT34" s="31">
        <v>0</v>
      </c>
      <c r="BU34" s="31">
        <v>105.157</v>
      </c>
      <c r="BV34" s="31">
        <v>0</v>
      </c>
      <c r="BW34" s="27">
        <f t="shared" si="8"/>
        <v>80679.6</v>
      </c>
      <c r="BX34" s="27">
        <f t="shared" si="9"/>
        <v>74177.941</v>
      </c>
      <c r="BY34" s="29">
        <v>0</v>
      </c>
      <c r="BZ34" s="31"/>
      <c r="CA34" s="31">
        <v>0</v>
      </c>
      <c r="CB34" s="31">
        <v>0</v>
      </c>
      <c r="CC34" s="29">
        <v>0</v>
      </c>
      <c r="CD34" s="31"/>
      <c r="CE34" s="31">
        <v>0</v>
      </c>
      <c r="CF34" s="31">
        <v>0</v>
      </c>
      <c r="CG34" s="29">
        <v>0</v>
      </c>
      <c r="CH34" s="31"/>
      <c r="CI34" s="31">
        <v>12374.7</v>
      </c>
      <c r="CJ34" s="31">
        <v>0</v>
      </c>
      <c r="CK34" s="31">
        <v>0</v>
      </c>
      <c r="CL34" s="27">
        <f t="shared" si="20"/>
        <v>12374.7</v>
      </c>
      <c r="CM34" s="27">
        <f t="shared" si="21"/>
        <v>0</v>
      </c>
    </row>
    <row r="35" spans="1:91" ht="21" customHeight="1">
      <c r="A35" s="62">
        <v>27</v>
      </c>
      <c r="B35" s="44" t="s">
        <v>80</v>
      </c>
      <c r="C35" s="30">
        <v>44058.7</v>
      </c>
      <c r="D35" s="30">
        <v>10185</v>
      </c>
      <c r="E35" s="56">
        <v>43288.7</v>
      </c>
      <c r="F35" s="56">
        <v>13107.2</v>
      </c>
      <c r="G35" s="56">
        <v>51279.5</v>
      </c>
      <c r="H35" s="56">
        <v>1658.6</v>
      </c>
      <c r="I35" s="27">
        <f t="shared" si="0"/>
        <v>70880.5</v>
      </c>
      <c r="J35" s="27">
        <f t="shared" si="1"/>
        <v>68426.969</v>
      </c>
      <c r="K35" s="27">
        <f t="shared" si="12"/>
        <v>96.53849648351803</v>
      </c>
      <c r="L35" s="27">
        <f t="shared" si="2"/>
        <v>16350.3</v>
      </c>
      <c r="M35" s="27">
        <f t="shared" si="3"/>
        <v>14407.169</v>
      </c>
      <c r="N35" s="27">
        <f t="shared" si="13"/>
        <v>88.11562478975922</v>
      </c>
      <c r="O35" s="27">
        <f t="shared" si="4"/>
        <v>10000.3</v>
      </c>
      <c r="P35" s="27">
        <f t="shared" si="5"/>
        <v>10400.818</v>
      </c>
      <c r="Q35" s="27">
        <f t="shared" si="14"/>
        <v>104.00505984820457</v>
      </c>
      <c r="R35" s="31">
        <v>3500.3</v>
      </c>
      <c r="S35" s="31">
        <v>3752.375</v>
      </c>
      <c r="T35" s="27">
        <f t="shared" si="15"/>
        <v>107.2015255835214</v>
      </c>
      <c r="U35" s="31">
        <v>3000</v>
      </c>
      <c r="V35" s="31">
        <v>2951.5</v>
      </c>
      <c r="W35" s="27">
        <f t="shared" si="16"/>
        <v>98.38333333333334</v>
      </c>
      <c r="X35" s="31">
        <v>6500</v>
      </c>
      <c r="Y35" s="31">
        <v>6648.443</v>
      </c>
      <c r="Z35" s="27">
        <f t="shared" si="17"/>
        <v>102.28373846153846</v>
      </c>
      <c r="AA35" s="31">
        <v>530</v>
      </c>
      <c r="AB35" s="31">
        <v>317.5</v>
      </c>
      <c r="AC35" s="27">
        <f t="shared" si="18"/>
        <v>59.905660377358494</v>
      </c>
      <c r="AD35" s="31"/>
      <c r="AE35" s="31"/>
      <c r="AF35" s="27"/>
      <c r="AG35" s="30">
        <v>0</v>
      </c>
      <c r="AH35" s="27"/>
      <c r="AI35" s="30">
        <v>0</v>
      </c>
      <c r="AJ35" s="31"/>
      <c r="AK35" s="29">
        <v>37579.7</v>
      </c>
      <c r="AL35" s="31">
        <v>37579.7</v>
      </c>
      <c r="AM35" s="30">
        <v>0</v>
      </c>
      <c r="AN35" s="27"/>
      <c r="AO35" s="29">
        <v>0</v>
      </c>
      <c r="AP35" s="31">
        <v>0</v>
      </c>
      <c r="AQ35" s="30">
        <v>0</v>
      </c>
      <c r="AR35" s="31"/>
      <c r="AS35" s="30">
        <v>0</v>
      </c>
      <c r="AT35" s="31"/>
      <c r="AU35" s="27">
        <f t="shared" si="6"/>
        <v>150</v>
      </c>
      <c r="AV35" s="27">
        <f t="shared" si="7"/>
        <v>80</v>
      </c>
      <c r="AW35" s="27">
        <f t="shared" si="19"/>
        <v>53.333333333333336</v>
      </c>
      <c r="AX35" s="31">
        <v>150</v>
      </c>
      <c r="AY35" s="31">
        <v>0</v>
      </c>
      <c r="AZ35" s="31">
        <v>0</v>
      </c>
      <c r="BA35" s="31">
        <v>80</v>
      </c>
      <c r="BB35" s="29">
        <v>0</v>
      </c>
      <c r="BC35" s="31">
        <v>0</v>
      </c>
      <c r="BD35" s="31">
        <v>0</v>
      </c>
      <c r="BE35" s="31">
        <v>0</v>
      </c>
      <c r="BF35" s="31">
        <v>344</v>
      </c>
      <c r="BG35" s="31">
        <v>0</v>
      </c>
      <c r="BH35" s="30">
        <v>0</v>
      </c>
      <c r="BI35" s="31">
        <v>0</v>
      </c>
      <c r="BJ35" s="31">
        <v>2670</v>
      </c>
      <c r="BK35" s="31">
        <v>257.37</v>
      </c>
      <c r="BL35" s="31">
        <v>2670</v>
      </c>
      <c r="BM35" s="31">
        <v>257.37</v>
      </c>
      <c r="BN35" s="30">
        <v>0</v>
      </c>
      <c r="BO35" s="31">
        <v>0</v>
      </c>
      <c r="BP35" s="29">
        <v>0</v>
      </c>
      <c r="BQ35" s="31"/>
      <c r="BR35" s="29">
        <v>0</v>
      </c>
      <c r="BS35" s="31"/>
      <c r="BT35" s="31">
        <v>0</v>
      </c>
      <c r="BU35" s="31">
        <v>399.981</v>
      </c>
      <c r="BV35" s="31">
        <v>0</v>
      </c>
      <c r="BW35" s="27">
        <f t="shared" si="8"/>
        <v>54274</v>
      </c>
      <c r="BX35" s="27">
        <f t="shared" si="9"/>
        <v>51986.869</v>
      </c>
      <c r="BY35" s="29">
        <v>0</v>
      </c>
      <c r="BZ35" s="31"/>
      <c r="CA35" s="31">
        <v>16606.5</v>
      </c>
      <c r="CB35" s="31">
        <v>16440.1</v>
      </c>
      <c r="CC35" s="29">
        <v>0</v>
      </c>
      <c r="CD35" s="31"/>
      <c r="CE35" s="31">
        <v>0</v>
      </c>
      <c r="CF35" s="31">
        <v>0</v>
      </c>
      <c r="CG35" s="29">
        <v>0</v>
      </c>
      <c r="CH35" s="31"/>
      <c r="CI35" s="31">
        <v>2715</v>
      </c>
      <c r="CJ35" s="31">
        <v>0</v>
      </c>
      <c r="CK35" s="31">
        <v>0</v>
      </c>
      <c r="CL35" s="27">
        <f t="shared" si="20"/>
        <v>19321.5</v>
      </c>
      <c r="CM35" s="27">
        <f t="shared" si="21"/>
        <v>16440.1</v>
      </c>
    </row>
    <row r="36" spans="1:91" ht="21" customHeight="1">
      <c r="A36" s="62">
        <v>28</v>
      </c>
      <c r="B36" s="44" t="s">
        <v>81</v>
      </c>
      <c r="C36" s="30">
        <v>5732.2</v>
      </c>
      <c r="D36" s="30">
        <v>0</v>
      </c>
      <c r="E36" s="56">
        <v>5305.8</v>
      </c>
      <c r="F36" s="56">
        <v>557.2</v>
      </c>
      <c r="G36" s="56">
        <v>9181.7</v>
      </c>
      <c r="H36" s="56">
        <v>501.3</v>
      </c>
      <c r="I36" s="27">
        <f t="shared" si="0"/>
        <v>166854.15200000003</v>
      </c>
      <c r="J36" s="27">
        <f t="shared" si="1"/>
        <v>147644.36200000002</v>
      </c>
      <c r="K36" s="27">
        <f t="shared" si="12"/>
        <v>88.48707702520942</v>
      </c>
      <c r="L36" s="27">
        <f t="shared" si="2"/>
        <v>67563.452</v>
      </c>
      <c r="M36" s="27">
        <f t="shared" si="3"/>
        <v>48353.691999999995</v>
      </c>
      <c r="N36" s="27">
        <f t="shared" si="13"/>
        <v>71.56782338474949</v>
      </c>
      <c r="O36" s="27">
        <f t="shared" si="4"/>
        <v>31552.467</v>
      </c>
      <c r="P36" s="27">
        <f t="shared" si="5"/>
        <v>21920.385000000002</v>
      </c>
      <c r="Q36" s="27">
        <f t="shared" si="14"/>
        <v>69.47280857626758</v>
      </c>
      <c r="R36" s="31">
        <v>8884.841</v>
      </c>
      <c r="S36" s="31">
        <v>5536.97</v>
      </c>
      <c r="T36" s="27">
        <f t="shared" si="15"/>
        <v>62.319291926552204</v>
      </c>
      <c r="U36" s="31">
        <v>9711.985</v>
      </c>
      <c r="V36" s="31">
        <v>8253.626</v>
      </c>
      <c r="W36" s="27">
        <f t="shared" si="16"/>
        <v>84.98392450153084</v>
      </c>
      <c r="X36" s="31">
        <v>22667.626</v>
      </c>
      <c r="Y36" s="31">
        <v>16383.415</v>
      </c>
      <c r="Z36" s="27">
        <f t="shared" si="17"/>
        <v>72.27671305323284</v>
      </c>
      <c r="AA36" s="31">
        <v>608.6</v>
      </c>
      <c r="AB36" s="31">
        <v>338.5</v>
      </c>
      <c r="AC36" s="27">
        <f t="shared" si="18"/>
        <v>55.61945448570489</v>
      </c>
      <c r="AD36" s="31"/>
      <c r="AE36" s="31"/>
      <c r="AF36" s="27"/>
      <c r="AG36" s="30">
        <v>0</v>
      </c>
      <c r="AH36" s="27"/>
      <c r="AI36" s="30">
        <v>1762.7</v>
      </c>
      <c r="AJ36" s="31">
        <v>1762.67</v>
      </c>
      <c r="AK36" s="29">
        <v>95427.6</v>
      </c>
      <c r="AL36" s="31">
        <v>95427.6</v>
      </c>
      <c r="AM36" s="30">
        <v>0</v>
      </c>
      <c r="AN36" s="27"/>
      <c r="AO36" s="29">
        <v>2100.4</v>
      </c>
      <c r="AP36" s="31">
        <v>2100.4</v>
      </c>
      <c r="AQ36" s="30">
        <v>0</v>
      </c>
      <c r="AR36" s="31"/>
      <c r="AS36" s="30">
        <v>0</v>
      </c>
      <c r="AT36" s="31"/>
      <c r="AU36" s="27">
        <f t="shared" si="6"/>
        <v>267.7</v>
      </c>
      <c r="AV36" s="27">
        <f t="shared" si="7"/>
        <v>242.331</v>
      </c>
      <c r="AW36" s="27">
        <f t="shared" si="19"/>
        <v>90.52334703025775</v>
      </c>
      <c r="AX36" s="31">
        <v>0</v>
      </c>
      <c r="AY36" s="31">
        <v>0</v>
      </c>
      <c r="AZ36" s="31">
        <v>267.7</v>
      </c>
      <c r="BA36" s="31">
        <v>242.331</v>
      </c>
      <c r="BB36" s="29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0">
        <v>0</v>
      </c>
      <c r="BI36" s="31">
        <v>0</v>
      </c>
      <c r="BJ36" s="31">
        <v>25422.7</v>
      </c>
      <c r="BK36" s="31">
        <v>17364.85</v>
      </c>
      <c r="BL36" s="31">
        <v>9000</v>
      </c>
      <c r="BM36" s="31">
        <v>915.3</v>
      </c>
      <c r="BN36" s="30">
        <v>0</v>
      </c>
      <c r="BO36" s="31">
        <v>234</v>
      </c>
      <c r="BP36" s="29">
        <v>0</v>
      </c>
      <c r="BQ36" s="31"/>
      <c r="BR36" s="29">
        <v>0</v>
      </c>
      <c r="BS36" s="31"/>
      <c r="BT36" s="31">
        <v>0</v>
      </c>
      <c r="BU36" s="31">
        <v>0</v>
      </c>
      <c r="BV36" s="31">
        <v>0</v>
      </c>
      <c r="BW36" s="27">
        <f t="shared" si="8"/>
        <v>166854.15200000003</v>
      </c>
      <c r="BX36" s="27">
        <f t="shared" si="9"/>
        <v>147644.36200000002</v>
      </c>
      <c r="BY36" s="29">
        <v>0</v>
      </c>
      <c r="BZ36" s="31"/>
      <c r="CA36" s="31">
        <v>0</v>
      </c>
      <c r="CB36" s="31">
        <v>0</v>
      </c>
      <c r="CC36" s="29">
        <v>0</v>
      </c>
      <c r="CD36" s="31"/>
      <c r="CE36" s="31">
        <v>0</v>
      </c>
      <c r="CF36" s="31">
        <v>0</v>
      </c>
      <c r="CG36" s="29">
        <v>0</v>
      </c>
      <c r="CH36" s="31"/>
      <c r="CI36" s="31">
        <v>14600</v>
      </c>
      <c r="CJ36" s="31">
        <v>0</v>
      </c>
      <c r="CK36" s="31">
        <v>0</v>
      </c>
      <c r="CL36" s="27">
        <f t="shared" si="20"/>
        <v>14600</v>
      </c>
      <c r="CM36" s="27">
        <f t="shared" si="21"/>
        <v>0</v>
      </c>
    </row>
    <row r="37" spans="1:91" ht="21" customHeight="1">
      <c r="A37" s="62">
        <v>29</v>
      </c>
      <c r="B37" s="44" t="s">
        <v>82</v>
      </c>
      <c r="C37" s="30">
        <v>1724.8</v>
      </c>
      <c r="D37" s="30">
        <v>0</v>
      </c>
      <c r="E37" s="56">
        <v>1724.8</v>
      </c>
      <c r="F37" s="55">
        <v>218.6</v>
      </c>
      <c r="G37" s="55">
        <v>1724.8</v>
      </c>
      <c r="H37" s="55">
        <v>723.3</v>
      </c>
      <c r="I37" s="27">
        <f t="shared" si="0"/>
        <v>15624.599999999999</v>
      </c>
      <c r="J37" s="27">
        <f t="shared" si="1"/>
        <v>14853.060999999998</v>
      </c>
      <c r="K37" s="27">
        <f t="shared" si="12"/>
        <v>95.06202398781409</v>
      </c>
      <c r="L37" s="27">
        <f t="shared" si="2"/>
        <v>8890.5</v>
      </c>
      <c r="M37" s="27">
        <f t="shared" si="3"/>
        <v>8118.960999999999</v>
      </c>
      <c r="N37" s="27">
        <f t="shared" si="13"/>
        <v>91.32175918114841</v>
      </c>
      <c r="O37" s="27">
        <f t="shared" si="4"/>
        <v>3739.5</v>
      </c>
      <c r="P37" s="27">
        <f t="shared" si="5"/>
        <v>4210.701999999999</v>
      </c>
      <c r="Q37" s="27">
        <f t="shared" si="14"/>
        <v>112.60066853857467</v>
      </c>
      <c r="R37" s="31">
        <v>1477.5</v>
      </c>
      <c r="S37" s="31">
        <v>2042.337</v>
      </c>
      <c r="T37" s="27">
        <f t="shared" si="15"/>
        <v>138.2292385786802</v>
      </c>
      <c r="U37" s="31">
        <v>587</v>
      </c>
      <c r="V37" s="31">
        <v>664.747</v>
      </c>
      <c r="W37" s="27">
        <f t="shared" si="16"/>
        <v>113.24480408858602</v>
      </c>
      <c r="X37" s="31">
        <v>2262</v>
      </c>
      <c r="Y37" s="31">
        <v>2168.365</v>
      </c>
      <c r="Z37" s="27">
        <f t="shared" si="17"/>
        <v>95.86052166224579</v>
      </c>
      <c r="AA37" s="31">
        <v>44</v>
      </c>
      <c r="AB37" s="31">
        <v>79</v>
      </c>
      <c r="AC37" s="27">
        <f t="shared" si="18"/>
        <v>179.54545454545453</v>
      </c>
      <c r="AD37" s="31"/>
      <c r="AE37" s="31"/>
      <c r="AF37" s="27"/>
      <c r="AG37" s="30">
        <v>0</v>
      </c>
      <c r="AH37" s="27"/>
      <c r="AI37" s="30">
        <v>0</v>
      </c>
      <c r="AJ37" s="31"/>
      <c r="AK37" s="29">
        <v>6734.1</v>
      </c>
      <c r="AL37" s="31">
        <v>6734.1</v>
      </c>
      <c r="AM37" s="30">
        <v>0</v>
      </c>
      <c r="AN37" s="27"/>
      <c r="AO37" s="29">
        <v>0</v>
      </c>
      <c r="AP37" s="31">
        <v>0</v>
      </c>
      <c r="AQ37" s="30">
        <v>0</v>
      </c>
      <c r="AR37" s="31"/>
      <c r="AS37" s="30">
        <v>0</v>
      </c>
      <c r="AT37" s="31"/>
      <c r="AU37" s="27">
        <f t="shared" si="6"/>
        <v>3800</v>
      </c>
      <c r="AV37" s="27">
        <f t="shared" si="7"/>
        <v>2770.112</v>
      </c>
      <c r="AW37" s="27">
        <f t="shared" si="19"/>
        <v>72.89768421052631</v>
      </c>
      <c r="AX37" s="31">
        <v>3100</v>
      </c>
      <c r="AY37" s="31">
        <v>2300</v>
      </c>
      <c r="AZ37" s="31">
        <v>700</v>
      </c>
      <c r="BA37" s="31">
        <v>470.112</v>
      </c>
      <c r="BB37" s="29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0">
        <v>0</v>
      </c>
      <c r="BI37" s="31">
        <v>0</v>
      </c>
      <c r="BJ37" s="31">
        <v>720</v>
      </c>
      <c r="BK37" s="31">
        <v>394.4</v>
      </c>
      <c r="BL37" s="31">
        <v>720</v>
      </c>
      <c r="BM37" s="31">
        <v>394.4</v>
      </c>
      <c r="BN37" s="30">
        <v>0</v>
      </c>
      <c r="BO37" s="31">
        <v>0</v>
      </c>
      <c r="BP37" s="29">
        <v>0</v>
      </c>
      <c r="BQ37" s="31"/>
      <c r="BR37" s="29">
        <v>0</v>
      </c>
      <c r="BS37" s="31"/>
      <c r="BT37" s="31">
        <v>0</v>
      </c>
      <c r="BU37" s="31">
        <v>0</v>
      </c>
      <c r="BV37" s="31">
        <v>0</v>
      </c>
      <c r="BW37" s="27">
        <f t="shared" si="8"/>
        <v>15624.6</v>
      </c>
      <c r="BX37" s="27">
        <f t="shared" si="9"/>
        <v>14853.060999999998</v>
      </c>
      <c r="BY37" s="29">
        <v>0</v>
      </c>
      <c r="BZ37" s="31"/>
      <c r="CA37" s="31">
        <v>0</v>
      </c>
      <c r="CB37" s="31">
        <v>0</v>
      </c>
      <c r="CC37" s="29">
        <v>0</v>
      </c>
      <c r="CD37" s="31"/>
      <c r="CE37" s="31">
        <v>0</v>
      </c>
      <c r="CF37" s="31">
        <v>0</v>
      </c>
      <c r="CG37" s="29">
        <v>0</v>
      </c>
      <c r="CH37" s="31"/>
      <c r="CI37" s="31">
        <v>840</v>
      </c>
      <c r="CJ37" s="31">
        <v>0</v>
      </c>
      <c r="CK37" s="31">
        <v>0</v>
      </c>
      <c r="CL37" s="27">
        <f t="shared" si="20"/>
        <v>840</v>
      </c>
      <c r="CM37" s="27">
        <f t="shared" si="21"/>
        <v>0</v>
      </c>
    </row>
    <row r="38" spans="1:91" ht="21" customHeight="1">
      <c r="A38" s="62">
        <v>30</v>
      </c>
      <c r="B38" s="44" t="s">
        <v>83</v>
      </c>
      <c r="C38" s="30">
        <v>16909</v>
      </c>
      <c r="D38" s="30">
        <v>0</v>
      </c>
      <c r="E38" s="56">
        <v>17424.7</v>
      </c>
      <c r="F38" s="55">
        <v>3093</v>
      </c>
      <c r="G38" s="55">
        <v>17892</v>
      </c>
      <c r="H38" s="55">
        <v>5263</v>
      </c>
      <c r="I38" s="27">
        <f t="shared" si="0"/>
        <v>61559.600000000006</v>
      </c>
      <c r="J38" s="27">
        <f t="shared" si="1"/>
        <v>51913.536100000005</v>
      </c>
      <c r="K38" s="27">
        <f t="shared" si="12"/>
        <v>84.330528625917</v>
      </c>
      <c r="L38" s="27">
        <f t="shared" si="2"/>
        <v>30948</v>
      </c>
      <c r="M38" s="27">
        <f t="shared" si="3"/>
        <v>21301.936100000003</v>
      </c>
      <c r="N38" s="27">
        <f t="shared" si="13"/>
        <v>68.83138199560554</v>
      </c>
      <c r="O38" s="27">
        <f t="shared" si="4"/>
        <v>12808</v>
      </c>
      <c r="P38" s="27">
        <f t="shared" si="5"/>
        <v>11904.8017</v>
      </c>
      <c r="Q38" s="27">
        <f t="shared" si="14"/>
        <v>92.94817067457839</v>
      </c>
      <c r="R38" s="31">
        <v>4022</v>
      </c>
      <c r="S38" s="31">
        <v>3247.1017</v>
      </c>
      <c r="T38" s="27">
        <f t="shared" si="15"/>
        <v>80.7335082048732</v>
      </c>
      <c r="U38" s="31">
        <v>13500</v>
      </c>
      <c r="V38" s="31">
        <v>8035.3684</v>
      </c>
      <c r="W38" s="27">
        <f t="shared" si="16"/>
        <v>59.52124740740741</v>
      </c>
      <c r="X38" s="31">
        <v>8786</v>
      </c>
      <c r="Y38" s="31">
        <v>8657.7</v>
      </c>
      <c r="Z38" s="27">
        <f t="shared" si="17"/>
        <v>98.53972228545413</v>
      </c>
      <c r="AA38" s="31">
        <v>700</v>
      </c>
      <c r="AB38" s="31">
        <v>362.5</v>
      </c>
      <c r="AC38" s="27">
        <f t="shared" si="18"/>
        <v>51.78571428571429</v>
      </c>
      <c r="AD38" s="31"/>
      <c r="AE38" s="31"/>
      <c r="AF38" s="27"/>
      <c r="AG38" s="30">
        <v>0</v>
      </c>
      <c r="AH38" s="27"/>
      <c r="AI38" s="30">
        <v>0</v>
      </c>
      <c r="AJ38" s="31"/>
      <c r="AK38" s="29">
        <v>30611.6</v>
      </c>
      <c r="AL38" s="31">
        <v>30611.6</v>
      </c>
      <c r="AM38" s="30">
        <v>0</v>
      </c>
      <c r="AN38" s="27"/>
      <c r="AO38" s="29">
        <v>0</v>
      </c>
      <c r="AP38" s="31">
        <v>0</v>
      </c>
      <c r="AQ38" s="30">
        <v>0</v>
      </c>
      <c r="AR38" s="31"/>
      <c r="AS38" s="30">
        <v>0</v>
      </c>
      <c r="AT38" s="31"/>
      <c r="AU38" s="27">
        <f t="shared" si="6"/>
        <v>1278</v>
      </c>
      <c r="AV38" s="27">
        <f t="shared" si="7"/>
        <v>764.366</v>
      </c>
      <c r="AW38" s="27">
        <f t="shared" si="19"/>
        <v>59.8095461658842</v>
      </c>
      <c r="AX38" s="31">
        <v>1278</v>
      </c>
      <c r="AY38" s="31">
        <v>764.033</v>
      </c>
      <c r="AZ38" s="31">
        <v>0</v>
      </c>
      <c r="BA38" s="31">
        <v>0.333</v>
      </c>
      <c r="BB38" s="29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0">
        <v>222</v>
      </c>
      <c r="BI38" s="31">
        <v>0</v>
      </c>
      <c r="BJ38" s="31">
        <v>2060</v>
      </c>
      <c r="BK38" s="31">
        <v>234.9</v>
      </c>
      <c r="BL38" s="31">
        <v>2000</v>
      </c>
      <c r="BM38" s="31">
        <v>192.9</v>
      </c>
      <c r="BN38" s="30">
        <v>300</v>
      </c>
      <c r="BO38" s="31">
        <v>0</v>
      </c>
      <c r="BP38" s="29">
        <v>80</v>
      </c>
      <c r="BQ38" s="31"/>
      <c r="BR38" s="29">
        <v>0</v>
      </c>
      <c r="BS38" s="31"/>
      <c r="BT38" s="31">
        <v>0</v>
      </c>
      <c r="BU38" s="31">
        <v>0</v>
      </c>
      <c r="BV38" s="31">
        <v>0</v>
      </c>
      <c r="BW38" s="27">
        <f t="shared" si="8"/>
        <v>61559.6</v>
      </c>
      <c r="BX38" s="27">
        <f t="shared" si="9"/>
        <v>51913.536100000005</v>
      </c>
      <c r="BY38" s="29">
        <v>0</v>
      </c>
      <c r="BZ38" s="31"/>
      <c r="CA38" s="31">
        <v>0</v>
      </c>
      <c r="CB38" s="31">
        <v>0</v>
      </c>
      <c r="CC38" s="29">
        <v>0</v>
      </c>
      <c r="CD38" s="31"/>
      <c r="CE38" s="31">
        <v>0</v>
      </c>
      <c r="CF38" s="31">
        <v>0</v>
      </c>
      <c r="CG38" s="29">
        <v>0</v>
      </c>
      <c r="CH38" s="61"/>
      <c r="CI38" s="31">
        <v>6000</v>
      </c>
      <c r="CJ38" s="31">
        <v>0</v>
      </c>
      <c r="CK38" s="31">
        <v>0</v>
      </c>
      <c r="CL38" s="27">
        <f t="shared" si="20"/>
        <v>6000</v>
      </c>
      <c r="CM38" s="27">
        <f t="shared" si="21"/>
        <v>0</v>
      </c>
    </row>
    <row r="39" spans="1:91" ht="21" customHeight="1">
      <c r="A39" s="62">
        <v>31</v>
      </c>
      <c r="B39" s="44" t="s">
        <v>84</v>
      </c>
      <c r="C39" s="30">
        <v>20686.3</v>
      </c>
      <c r="D39" s="30">
        <v>52097.8</v>
      </c>
      <c r="E39" s="30">
        <v>3785</v>
      </c>
      <c r="F39" s="56">
        <v>59131.1</v>
      </c>
      <c r="G39" s="56">
        <v>461.3</v>
      </c>
      <c r="H39" s="55">
        <v>33500</v>
      </c>
      <c r="I39" s="27">
        <f t="shared" si="0"/>
        <v>673874.1</v>
      </c>
      <c r="J39" s="27">
        <f t="shared" si="1"/>
        <v>639550.6196999999</v>
      </c>
      <c r="K39" s="27">
        <f t="shared" si="12"/>
        <v>94.9065440710661</v>
      </c>
      <c r="L39" s="27">
        <f t="shared" si="2"/>
        <v>234450.5</v>
      </c>
      <c r="M39" s="27">
        <f t="shared" si="3"/>
        <v>205354.35270000005</v>
      </c>
      <c r="N39" s="27">
        <f t="shared" si="13"/>
        <v>87.58964160878311</v>
      </c>
      <c r="O39" s="27">
        <f t="shared" si="4"/>
        <v>75880</v>
      </c>
      <c r="P39" s="27">
        <f t="shared" si="5"/>
        <v>78285.515</v>
      </c>
      <c r="Q39" s="27">
        <f t="shared" si="14"/>
        <v>103.17015682656827</v>
      </c>
      <c r="R39" s="31">
        <v>9330</v>
      </c>
      <c r="S39" s="61">
        <v>8146.4</v>
      </c>
      <c r="T39" s="27">
        <f t="shared" si="15"/>
        <v>87.31404072883173</v>
      </c>
      <c r="U39" s="31">
        <v>60050</v>
      </c>
      <c r="V39" s="61">
        <v>58447.8752</v>
      </c>
      <c r="W39" s="27">
        <f t="shared" si="16"/>
        <v>97.3320153205662</v>
      </c>
      <c r="X39" s="31">
        <v>66550</v>
      </c>
      <c r="Y39" s="61">
        <v>70139.115</v>
      </c>
      <c r="Z39" s="27">
        <f t="shared" si="17"/>
        <v>105.39311044327575</v>
      </c>
      <c r="AA39" s="31">
        <v>7420.5</v>
      </c>
      <c r="AB39" s="61">
        <v>4676.0995</v>
      </c>
      <c r="AC39" s="27">
        <f t="shared" si="18"/>
        <v>63.01596253621724</v>
      </c>
      <c r="AD39" s="31">
        <v>2400</v>
      </c>
      <c r="AE39" s="61">
        <v>2376.6</v>
      </c>
      <c r="AF39" s="27">
        <f>AE39/AD39*100</f>
        <v>99.02499999999999</v>
      </c>
      <c r="AG39" s="30">
        <v>0</v>
      </c>
      <c r="AH39" s="27"/>
      <c r="AI39" s="30">
        <v>0</v>
      </c>
      <c r="AJ39" s="31"/>
      <c r="AK39" s="29">
        <v>416971.7</v>
      </c>
      <c r="AL39" s="31">
        <v>416971.7</v>
      </c>
      <c r="AM39" s="30">
        <v>0</v>
      </c>
      <c r="AN39" s="27"/>
      <c r="AO39" s="29">
        <v>4200.7</v>
      </c>
      <c r="AP39" s="31">
        <v>4200.7</v>
      </c>
      <c r="AQ39" s="30">
        <v>0</v>
      </c>
      <c r="AR39" s="31"/>
      <c r="AS39" s="30">
        <v>0</v>
      </c>
      <c r="AT39" s="31"/>
      <c r="AU39" s="27">
        <f t="shared" si="6"/>
        <v>19210</v>
      </c>
      <c r="AV39" s="27">
        <f t="shared" si="7"/>
        <v>15967.998</v>
      </c>
      <c r="AW39" s="27">
        <f t="shared" si="19"/>
        <v>83.1233628318584</v>
      </c>
      <c r="AX39" s="31">
        <v>10720</v>
      </c>
      <c r="AY39" s="61">
        <v>7503.117</v>
      </c>
      <c r="AZ39" s="31">
        <v>3680</v>
      </c>
      <c r="BA39" s="61">
        <v>5534.19</v>
      </c>
      <c r="BB39" s="29">
        <v>1700</v>
      </c>
      <c r="BC39" s="61">
        <v>491.526</v>
      </c>
      <c r="BD39" s="31">
        <v>3110</v>
      </c>
      <c r="BE39" s="61">
        <v>2439.165</v>
      </c>
      <c r="BF39" s="31">
        <v>5548.9</v>
      </c>
      <c r="BG39" s="31">
        <v>5546.8</v>
      </c>
      <c r="BH39" s="30">
        <v>13300</v>
      </c>
      <c r="BI39" s="31">
        <v>13442.3</v>
      </c>
      <c r="BJ39" s="31">
        <v>37990</v>
      </c>
      <c r="BK39" s="61">
        <v>26070.105</v>
      </c>
      <c r="BL39" s="31">
        <v>30000</v>
      </c>
      <c r="BM39" s="61">
        <v>13653.566</v>
      </c>
      <c r="BN39" s="30">
        <v>0</v>
      </c>
      <c r="BO39" s="31">
        <v>0</v>
      </c>
      <c r="BP39" s="29">
        <v>0</v>
      </c>
      <c r="BQ39" s="61"/>
      <c r="BR39" s="29">
        <v>0</v>
      </c>
      <c r="BS39" s="31"/>
      <c r="BT39" s="31">
        <v>18200</v>
      </c>
      <c r="BU39" s="61">
        <v>6087.86</v>
      </c>
      <c r="BV39" s="31">
        <v>-5225.233</v>
      </c>
      <c r="BW39" s="27">
        <f t="shared" si="8"/>
        <v>661171.7999999999</v>
      </c>
      <c r="BX39" s="27">
        <f t="shared" si="9"/>
        <v>626848.3197</v>
      </c>
      <c r="BY39" s="29">
        <v>6949.6</v>
      </c>
      <c r="BZ39" s="31">
        <v>6949.6</v>
      </c>
      <c r="CA39" s="31">
        <v>5752.7</v>
      </c>
      <c r="CB39" s="61">
        <v>5752.7</v>
      </c>
      <c r="CC39" s="29">
        <v>0</v>
      </c>
      <c r="CD39" s="61"/>
      <c r="CE39" s="31">
        <v>0</v>
      </c>
      <c r="CF39" s="31">
        <v>0</v>
      </c>
      <c r="CG39" s="29">
        <v>0</v>
      </c>
      <c r="CH39" s="31"/>
      <c r="CI39" s="31">
        <v>80000</v>
      </c>
      <c r="CJ39" s="31">
        <v>68557.756</v>
      </c>
      <c r="CK39" s="31">
        <v>0</v>
      </c>
      <c r="CL39" s="27">
        <f t="shared" si="20"/>
        <v>92702.3</v>
      </c>
      <c r="CM39" s="27">
        <f t="shared" si="21"/>
        <v>81260.056</v>
      </c>
    </row>
    <row r="40" spans="1:91" ht="21" customHeight="1">
      <c r="A40" s="62">
        <v>32</v>
      </c>
      <c r="B40" s="44" t="s">
        <v>85</v>
      </c>
      <c r="C40" s="30">
        <v>11667.2</v>
      </c>
      <c r="D40" s="30">
        <v>9254.2</v>
      </c>
      <c r="E40" s="30">
        <v>11667.2</v>
      </c>
      <c r="F40" s="56">
        <v>25810</v>
      </c>
      <c r="G40" s="55">
        <v>14352</v>
      </c>
      <c r="H40" s="55">
        <v>45100</v>
      </c>
      <c r="I40" s="27">
        <f t="shared" si="0"/>
        <v>117246.5</v>
      </c>
      <c r="J40" s="27">
        <f t="shared" si="1"/>
        <v>111846.65400000001</v>
      </c>
      <c r="K40" s="27">
        <f t="shared" si="12"/>
        <v>95.39445015416239</v>
      </c>
      <c r="L40" s="27">
        <f t="shared" si="2"/>
        <v>39329.4</v>
      </c>
      <c r="M40" s="27">
        <f t="shared" si="3"/>
        <v>39956.581999999995</v>
      </c>
      <c r="N40" s="27">
        <f t="shared" si="13"/>
        <v>101.5946899774723</v>
      </c>
      <c r="O40" s="27">
        <f t="shared" si="4"/>
        <v>7145.5</v>
      </c>
      <c r="P40" s="27">
        <f t="shared" si="5"/>
        <v>5576.9890000000005</v>
      </c>
      <c r="Q40" s="27">
        <f t="shared" si="14"/>
        <v>78.04896788188371</v>
      </c>
      <c r="R40" s="31">
        <v>130.5</v>
      </c>
      <c r="S40" s="31">
        <v>21.136</v>
      </c>
      <c r="T40" s="27">
        <f t="shared" si="15"/>
        <v>16.196168582375478</v>
      </c>
      <c r="U40" s="31">
        <v>20949.7</v>
      </c>
      <c r="V40" s="31">
        <v>23783.296</v>
      </c>
      <c r="W40" s="27">
        <f t="shared" si="16"/>
        <v>113.52571158536875</v>
      </c>
      <c r="X40" s="31">
        <v>7015</v>
      </c>
      <c r="Y40" s="31">
        <v>5555.853</v>
      </c>
      <c r="Z40" s="27">
        <f t="shared" si="17"/>
        <v>79.19961511047755</v>
      </c>
      <c r="AA40" s="31">
        <v>510</v>
      </c>
      <c r="AB40" s="31">
        <v>260</v>
      </c>
      <c r="AC40" s="27">
        <f t="shared" si="18"/>
        <v>50.98039215686274</v>
      </c>
      <c r="AD40" s="31"/>
      <c r="AE40" s="31"/>
      <c r="AF40" s="27"/>
      <c r="AG40" s="30">
        <v>0</v>
      </c>
      <c r="AH40" s="27"/>
      <c r="AI40" s="30">
        <v>0</v>
      </c>
      <c r="AJ40" s="31"/>
      <c r="AK40" s="29">
        <v>72157.1</v>
      </c>
      <c r="AL40" s="31">
        <v>72157.1</v>
      </c>
      <c r="AM40" s="30">
        <v>0</v>
      </c>
      <c r="AN40" s="27"/>
      <c r="AO40" s="29">
        <v>0</v>
      </c>
      <c r="AP40" s="31">
        <v>0</v>
      </c>
      <c r="AQ40" s="30">
        <v>0</v>
      </c>
      <c r="AR40" s="31"/>
      <c r="AS40" s="30">
        <v>0</v>
      </c>
      <c r="AT40" s="31"/>
      <c r="AU40" s="27">
        <f t="shared" si="6"/>
        <v>8497.8</v>
      </c>
      <c r="AV40" s="27">
        <f t="shared" si="7"/>
        <v>9984.599</v>
      </c>
      <c r="AW40" s="27">
        <f t="shared" si="19"/>
        <v>117.49628139047755</v>
      </c>
      <c r="AX40" s="31">
        <v>7117.8</v>
      </c>
      <c r="AY40" s="31">
        <v>8489.599</v>
      </c>
      <c r="AZ40" s="31">
        <v>1380</v>
      </c>
      <c r="BA40" s="31">
        <v>1495</v>
      </c>
      <c r="BB40" s="29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0">
        <v>0</v>
      </c>
      <c r="BI40" s="31">
        <v>0</v>
      </c>
      <c r="BJ40" s="31">
        <v>2226.4</v>
      </c>
      <c r="BK40" s="31">
        <v>351.698</v>
      </c>
      <c r="BL40" s="31">
        <v>1826.4</v>
      </c>
      <c r="BM40" s="31">
        <v>208</v>
      </c>
      <c r="BN40" s="30">
        <v>0</v>
      </c>
      <c r="BO40" s="31">
        <v>0</v>
      </c>
      <c r="BP40" s="29">
        <v>0</v>
      </c>
      <c r="BQ40" s="31"/>
      <c r="BR40" s="29">
        <v>0</v>
      </c>
      <c r="BS40" s="31"/>
      <c r="BT40" s="31">
        <v>0</v>
      </c>
      <c r="BU40" s="31">
        <v>0</v>
      </c>
      <c r="BV40" s="31">
        <v>-267.028</v>
      </c>
      <c r="BW40" s="27">
        <f t="shared" si="8"/>
        <v>111486.5</v>
      </c>
      <c r="BX40" s="27">
        <f t="shared" si="9"/>
        <v>111846.65400000001</v>
      </c>
      <c r="BY40" s="29">
        <v>0</v>
      </c>
      <c r="BZ40" s="31"/>
      <c r="CA40" s="31">
        <v>5760</v>
      </c>
      <c r="CB40" s="31">
        <v>0</v>
      </c>
      <c r="CC40" s="29">
        <v>0</v>
      </c>
      <c r="CD40" s="31"/>
      <c r="CE40" s="31">
        <v>0</v>
      </c>
      <c r="CF40" s="31">
        <v>0</v>
      </c>
      <c r="CG40" s="29">
        <v>0</v>
      </c>
      <c r="CH40" s="31"/>
      <c r="CI40" s="31">
        <v>12500</v>
      </c>
      <c r="CJ40" s="31">
        <v>3955</v>
      </c>
      <c r="CK40" s="31">
        <v>0</v>
      </c>
      <c r="CL40" s="27">
        <f t="shared" si="20"/>
        <v>18260</v>
      </c>
      <c r="CM40" s="27">
        <f t="shared" si="21"/>
        <v>3955</v>
      </c>
    </row>
    <row r="41" spans="1:91" ht="21" customHeight="1">
      <c r="A41" s="62">
        <v>33</v>
      </c>
      <c r="B41" s="44" t="s">
        <v>86</v>
      </c>
      <c r="C41" s="30">
        <v>24000.2</v>
      </c>
      <c r="D41" s="30">
        <v>2609</v>
      </c>
      <c r="E41" s="55">
        <v>14600</v>
      </c>
      <c r="F41" s="56">
        <v>17116.8</v>
      </c>
      <c r="G41" s="56">
        <v>12355.3</v>
      </c>
      <c r="H41" s="56">
        <v>29384.4</v>
      </c>
      <c r="I41" s="27">
        <f aca="true" t="shared" si="22" ref="I41:I72">BW41+CL41-CI41</f>
        <v>260817.09999999998</v>
      </c>
      <c r="J41" s="27">
        <f aca="true" t="shared" si="23" ref="J41:J72">BX41+CM41-CJ41</f>
        <v>254619.21900000004</v>
      </c>
      <c r="K41" s="27">
        <f t="shared" si="12"/>
        <v>97.62366769663494</v>
      </c>
      <c r="L41" s="27">
        <f aca="true" t="shared" si="24" ref="L41:L72">R41+U41+X41+AA41+AD41+AG41+AS41+AX41+AZ41+BB41+BD41+BH41+BJ41+BN41+BP41+BT41</f>
        <v>76247.3</v>
      </c>
      <c r="M41" s="27">
        <f aca="true" t="shared" si="25" ref="M41:M72">S41+V41+Y41+AB41+AE41+AH41+AT41+AY41+BA41+BC41+BE41+BI41+BK41+BO41+BQ41+BU41</f>
        <v>70053.79400000001</v>
      </c>
      <c r="N41" s="27">
        <f t="shared" si="13"/>
        <v>91.87708154911715</v>
      </c>
      <c r="O41" s="27">
        <f aca="true" t="shared" si="26" ref="O41:O72">R41+X41</f>
        <v>19279.6</v>
      </c>
      <c r="P41" s="27">
        <f aca="true" t="shared" si="27" ref="P41:P72">S41+Y41</f>
        <v>19639.2834</v>
      </c>
      <c r="Q41" s="27">
        <f t="shared" si="14"/>
        <v>101.86561650656654</v>
      </c>
      <c r="R41" s="31">
        <v>363</v>
      </c>
      <c r="S41" s="31">
        <v>367.0124</v>
      </c>
      <c r="T41" s="27">
        <f t="shared" si="15"/>
        <v>101.1053443526171</v>
      </c>
      <c r="U41" s="31">
        <v>37707.1</v>
      </c>
      <c r="V41" s="31">
        <v>30539.9746</v>
      </c>
      <c r="W41" s="27">
        <f t="shared" si="16"/>
        <v>80.99263693044547</v>
      </c>
      <c r="X41" s="31">
        <v>18916.6</v>
      </c>
      <c r="Y41" s="31">
        <v>19272.271</v>
      </c>
      <c r="Z41" s="27">
        <f t="shared" si="17"/>
        <v>101.8802057452185</v>
      </c>
      <c r="AA41" s="31">
        <v>982</v>
      </c>
      <c r="AB41" s="31">
        <v>395.088</v>
      </c>
      <c r="AC41" s="27">
        <f t="shared" si="18"/>
        <v>40.23299389002037</v>
      </c>
      <c r="AD41" s="31">
        <v>1500</v>
      </c>
      <c r="AE41" s="31">
        <v>1567.3</v>
      </c>
      <c r="AF41" s="27">
        <f>AE41/AD41*100</f>
        <v>104.48666666666666</v>
      </c>
      <c r="AG41" s="30">
        <v>0</v>
      </c>
      <c r="AH41" s="27"/>
      <c r="AI41" s="30">
        <v>0</v>
      </c>
      <c r="AJ41" s="31"/>
      <c r="AK41" s="29">
        <v>180854.1</v>
      </c>
      <c r="AL41" s="31">
        <v>180854.1</v>
      </c>
      <c r="AM41" s="30">
        <v>0</v>
      </c>
      <c r="AN41" s="27"/>
      <c r="AO41" s="29">
        <v>0</v>
      </c>
      <c r="AP41" s="31">
        <v>0</v>
      </c>
      <c r="AQ41" s="30">
        <v>0</v>
      </c>
      <c r="AR41" s="31"/>
      <c r="AS41" s="30">
        <v>0</v>
      </c>
      <c r="AT41" s="31"/>
      <c r="AU41" s="27">
        <f aca="true" t="shared" si="28" ref="AU41:AU72">AX41+AZ41+BB41+BD41</f>
        <v>9607.3</v>
      </c>
      <c r="AV41" s="27">
        <f aca="true" t="shared" si="29" ref="AV41:AV72">AY41+BA41+BC41+BE41</f>
        <v>8918.281</v>
      </c>
      <c r="AW41" s="27">
        <f t="shared" si="19"/>
        <v>92.8281723272928</v>
      </c>
      <c r="AX41" s="31">
        <v>6743.3</v>
      </c>
      <c r="AY41" s="31">
        <v>6239.181</v>
      </c>
      <c r="AZ41" s="31">
        <v>2514</v>
      </c>
      <c r="BA41" s="31">
        <v>2553.5</v>
      </c>
      <c r="BB41" s="29">
        <v>0</v>
      </c>
      <c r="BC41" s="31">
        <v>0</v>
      </c>
      <c r="BD41" s="31">
        <v>350</v>
      </c>
      <c r="BE41" s="31">
        <v>125.6</v>
      </c>
      <c r="BF41" s="31">
        <v>3515.7</v>
      </c>
      <c r="BG41" s="31">
        <v>3511.3</v>
      </c>
      <c r="BH41" s="30">
        <v>0</v>
      </c>
      <c r="BI41" s="31">
        <v>0</v>
      </c>
      <c r="BJ41" s="31">
        <v>4160</v>
      </c>
      <c r="BK41" s="31">
        <v>6937.151</v>
      </c>
      <c r="BL41" s="31">
        <v>1800</v>
      </c>
      <c r="BM41" s="31">
        <v>1029.192</v>
      </c>
      <c r="BN41" s="30">
        <v>0</v>
      </c>
      <c r="BO41" s="31">
        <v>0</v>
      </c>
      <c r="BP41" s="29">
        <v>0</v>
      </c>
      <c r="BQ41" s="31"/>
      <c r="BR41" s="29">
        <v>200</v>
      </c>
      <c r="BS41" s="31">
        <v>200.025</v>
      </c>
      <c r="BT41" s="31">
        <v>3011.3</v>
      </c>
      <c r="BU41" s="31">
        <v>2056.716</v>
      </c>
      <c r="BV41" s="31">
        <v>0</v>
      </c>
      <c r="BW41" s="27">
        <f aca="true" t="shared" si="30" ref="BW41:BW72">R41+U41+X41+AA41+AD41+AG41+AI41+AK41+AM41+AO41+AQ41+AS41+AX41+AZ41+BB41+BD41+BF41+BH41+BJ41+BN41+BP41+BR41+BT41</f>
        <v>260817.09999999998</v>
      </c>
      <c r="BX41" s="27">
        <f aca="true" t="shared" si="31" ref="BX41:BX72">S41+V41+Y41+AB41+AE41+AH41+AJ41+AL41+AN41+AP41+AR41+AT41+AY41+BA41+BC41+BE41+BG41+BI41+BK41+BO41+BQ41+BS41+BU41+BV41</f>
        <v>254619.219</v>
      </c>
      <c r="BY41" s="29">
        <v>0</v>
      </c>
      <c r="BZ41" s="31"/>
      <c r="CA41" s="31">
        <v>0</v>
      </c>
      <c r="CB41" s="31">
        <v>0</v>
      </c>
      <c r="CC41" s="29">
        <v>0</v>
      </c>
      <c r="CD41" s="31"/>
      <c r="CE41" s="31">
        <v>0</v>
      </c>
      <c r="CF41" s="31">
        <v>0</v>
      </c>
      <c r="CG41" s="29">
        <v>0</v>
      </c>
      <c r="CH41" s="31"/>
      <c r="CI41" s="31">
        <v>17000</v>
      </c>
      <c r="CJ41" s="31">
        <v>17000</v>
      </c>
      <c r="CK41" s="31">
        <v>0</v>
      </c>
      <c r="CL41" s="27">
        <f t="shared" si="20"/>
        <v>17000</v>
      </c>
      <c r="CM41" s="27">
        <f t="shared" si="21"/>
        <v>17000</v>
      </c>
    </row>
    <row r="42" spans="1:91" ht="21" customHeight="1">
      <c r="A42" s="62">
        <v>34</v>
      </c>
      <c r="B42" s="44" t="s">
        <v>87</v>
      </c>
      <c r="C42" s="30">
        <v>6803.7</v>
      </c>
      <c r="D42" s="30">
        <v>722</v>
      </c>
      <c r="E42" s="56">
        <v>6803.7</v>
      </c>
      <c r="F42" s="55">
        <v>246</v>
      </c>
      <c r="G42" s="55">
        <v>5726</v>
      </c>
      <c r="H42" s="55">
        <v>511.6</v>
      </c>
      <c r="I42" s="27">
        <f t="shared" si="22"/>
        <v>27331</v>
      </c>
      <c r="J42" s="27">
        <f t="shared" si="23"/>
        <v>27271.118</v>
      </c>
      <c r="K42" s="27">
        <f t="shared" si="12"/>
        <v>99.78090080860561</v>
      </c>
      <c r="L42" s="27">
        <f t="shared" si="24"/>
        <v>6519.5</v>
      </c>
      <c r="M42" s="27">
        <f t="shared" si="25"/>
        <v>6459.618</v>
      </c>
      <c r="N42" s="27">
        <f t="shared" si="13"/>
        <v>99.08149397959967</v>
      </c>
      <c r="O42" s="27">
        <f t="shared" si="26"/>
        <v>1951.5</v>
      </c>
      <c r="P42" s="27">
        <f t="shared" si="27"/>
        <v>2583.512</v>
      </c>
      <c r="Q42" s="27">
        <f t="shared" si="14"/>
        <v>132.38595951831925</v>
      </c>
      <c r="R42" s="31">
        <v>61.5</v>
      </c>
      <c r="S42" s="31">
        <v>3.212</v>
      </c>
      <c r="T42" s="27">
        <f t="shared" si="15"/>
        <v>5.222764227642276</v>
      </c>
      <c r="U42" s="31">
        <v>3488</v>
      </c>
      <c r="V42" s="31">
        <v>2566.574</v>
      </c>
      <c r="W42" s="27">
        <f t="shared" si="16"/>
        <v>73.58297018348624</v>
      </c>
      <c r="X42" s="31">
        <v>1890</v>
      </c>
      <c r="Y42" s="31">
        <v>2580.3</v>
      </c>
      <c r="Z42" s="27">
        <f t="shared" si="17"/>
        <v>136.52380952380955</v>
      </c>
      <c r="AA42" s="31">
        <v>30</v>
      </c>
      <c r="AB42" s="31">
        <v>278.012</v>
      </c>
      <c r="AC42" s="27">
        <f t="shared" si="18"/>
        <v>926.7066666666667</v>
      </c>
      <c r="AD42" s="31"/>
      <c r="AE42" s="31"/>
      <c r="AF42" s="27"/>
      <c r="AG42" s="30">
        <v>0</v>
      </c>
      <c r="AH42" s="27"/>
      <c r="AI42" s="30">
        <v>0</v>
      </c>
      <c r="AJ42" s="31"/>
      <c r="AK42" s="29">
        <v>20811.5</v>
      </c>
      <c r="AL42" s="31">
        <v>20811.5</v>
      </c>
      <c r="AM42" s="30">
        <v>0</v>
      </c>
      <c r="AN42" s="27"/>
      <c r="AO42" s="29">
        <v>0</v>
      </c>
      <c r="AP42" s="31">
        <v>0</v>
      </c>
      <c r="AQ42" s="30">
        <v>0</v>
      </c>
      <c r="AR42" s="31"/>
      <c r="AS42" s="30">
        <v>0</v>
      </c>
      <c r="AT42" s="31"/>
      <c r="AU42" s="27">
        <f t="shared" si="28"/>
        <v>600</v>
      </c>
      <c r="AV42" s="27">
        <f t="shared" si="29"/>
        <v>300.744</v>
      </c>
      <c r="AW42" s="27">
        <f t="shared" si="19"/>
        <v>50.124</v>
      </c>
      <c r="AX42" s="31">
        <v>240</v>
      </c>
      <c r="AY42" s="31">
        <v>240.1</v>
      </c>
      <c r="AZ42" s="31">
        <v>0</v>
      </c>
      <c r="BA42" s="31">
        <v>60</v>
      </c>
      <c r="BB42" s="29">
        <v>360</v>
      </c>
      <c r="BC42" s="31">
        <v>0.644</v>
      </c>
      <c r="BD42" s="31">
        <v>0</v>
      </c>
      <c r="BE42" s="31">
        <v>0</v>
      </c>
      <c r="BF42" s="31">
        <v>0</v>
      </c>
      <c r="BG42" s="31">
        <v>0</v>
      </c>
      <c r="BH42" s="30">
        <v>0</v>
      </c>
      <c r="BI42" s="31">
        <v>0</v>
      </c>
      <c r="BJ42" s="31">
        <v>450</v>
      </c>
      <c r="BK42" s="31">
        <v>78</v>
      </c>
      <c r="BL42" s="31">
        <v>450</v>
      </c>
      <c r="BM42" s="31">
        <v>73</v>
      </c>
      <c r="BN42" s="30">
        <v>0</v>
      </c>
      <c r="BO42" s="31">
        <v>0</v>
      </c>
      <c r="BP42" s="29">
        <v>0</v>
      </c>
      <c r="BQ42" s="31"/>
      <c r="BR42" s="29">
        <v>0</v>
      </c>
      <c r="BS42" s="31"/>
      <c r="BT42" s="31">
        <v>0</v>
      </c>
      <c r="BU42" s="31">
        <v>652.776</v>
      </c>
      <c r="BV42" s="31">
        <v>0</v>
      </c>
      <c r="BW42" s="27">
        <f t="shared" si="30"/>
        <v>27331</v>
      </c>
      <c r="BX42" s="27">
        <f t="shared" si="31"/>
        <v>27271.118</v>
      </c>
      <c r="BY42" s="29">
        <v>0</v>
      </c>
      <c r="BZ42" s="31"/>
      <c r="CA42" s="31">
        <v>0</v>
      </c>
      <c r="CB42" s="31">
        <v>0</v>
      </c>
      <c r="CC42" s="29">
        <v>0</v>
      </c>
      <c r="CD42" s="31"/>
      <c r="CE42" s="31">
        <v>0</v>
      </c>
      <c r="CF42" s="31">
        <v>0</v>
      </c>
      <c r="CG42" s="29">
        <v>0</v>
      </c>
      <c r="CH42" s="31"/>
      <c r="CI42" s="31">
        <v>1367</v>
      </c>
      <c r="CJ42" s="31">
        <v>0</v>
      </c>
      <c r="CK42" s="31">
        <v>0</v>
      </c>
      <c r="CL42" s="27">
        <f t="shared" si="20"/>
        <v>1367</v>
      </c>
      <c r="CM42" s="27">
        <f t="shared" si="21"/>
        <v>0</v>
      </c>
    </row>
    <row r="43" spans="1:91" ht="21" customHeight="1">
      <c r="A43" s="62">
        <v>35</v>
      </c>
      <c r="B43" s="50" t="s">
        <v>88</v>
      </c>
      <c r="C43" s="29">
        <v>1110.5</v>
      </c>
      <c r="D43" s="29">
        <v>0</v>
      </c>
      <c r="E43" s="30">
        <v>1110.5</v>
      </c>
      <c r="F43" s="58">
        <v>161.7</v>
      </c>
      <c r="G43" s="58">
        <v>825.6</v>
      </c>
      <c r="H43" s="58">
        <v>317.1</v>
      </c>
      <c r="I43" s="27">
        <f t="shared" si="22"/>
        <v>17338.6</v>
      </c>
      <c r="J43" s="27">
        <f t="shared" si="23"/>
        <v>16485.528000000002</v>
      </c>
      <c r="K43" s="27">
        <f t="shared" si="12"/>
        <v>95.07992571487897</v>
      </c>
      <c r="L43" s="27">
        <f t="shared" si="24"/>
        <v>4101.6</v>
      </c>
      <c r="M43" s="27">
        <f t="shared" si="25"/>
        <v>3248.5280000000002</v>
      </c>
      <c r="N43" s="27">
        <f t="shared" si="13"/>
        <v>79.20148234835186</v>
      </c>
      <c r="O43" s="27">
        <f t="shared" si="26"/>
        <v>1373.6</v>
      </c>
      <c r="P43" s="27">
        <f t="shared" si="27"/>
        <v>1313.484</v>
      </c>
      <c r="Q43" s="27">
        <f t="shared" si="14"/>
        <v>95.62347117064648</v>
      </c>
      <c r="R43" s="31">
        <v>23.6</v>
      </c>
      <c r="S43" s="31">
        <v>0</v>
      </c>
      <c r="T43" s="27">
        <f t="shared" si="15"/>
        <v>0</v>
      </c>
      <c r="U43" s="31">
        <v>1428</v>
      </c>
      <c r="V43" s="31">
        <v>860.384</v>
      </c>
      <c r="W43" s="27">
        <f t="shared" si="16"/>
        <v>60.25098039215686</v>
      </c>
      <c r="X43" s="31">
        <v>1350</v>
      </c>
      <c r="Y43" s="31">
        <v>1313.484</v>
      </c>
      <c r="Z43" s="27">
        <f t="shared" si="17"/>
        <v>97.29511111111111</v>
      </c>
      <c r="AA43" s="31">
        <v>20</v>
      </c>
      <c r="AB43" s="31">
        <v>20</v>
      </c>
      <c r="AC43" s="27">
        <f t="shared" si="18"/>
        <v>100</v>
      </c>
      <c r="AD43" s="31"/>
      <c r="AE43" s="31"/>
      <c r="AF43" s="27"/>
      <c r="AG43" s="30">
        <v>0</v>
      </c>
      <c r="AH43" s="27"/>
      <c r="AI43" s="30">
        <v>0</v>
      </c>
      <c r="AJ43" s="31"/>
      <c r="AK43" s="29">
        <v>13237</v>
      </c>
      <c r="AL43" s="31">
        <v>13237</v>
      </c>
      <c r="AM43" s="30">
        <v>0</v>
      </c>
      <c r="AN43" s="27"/>
      <c r="AO43" s="29">
        <v>0</v>
      </c>
      <c r="AP43" s="31">
        <v>0</v>
      </c>
      <c r="AQ43" s="30">
        <v>0</v>
      </c>
      <c r="AR43" s="31"/>
      <c r="AS43" s="30">
        <v>0</v>
      </c>
      <c r="AT43" s="31"/>
      <c r="AU43" s="27">
        <f t="shared" si="28"/>
        <v>900</v>
      </c>
      <c r="AV43" s="27">
        <f t="shared" si="29"/>
        <v>1054.66</v>
      </c>
      <c r="AW43" s="27">
        <f t="shared" si="19"/>
        <v>117.18444444444445</v>
      </c>
      <c r="AX43" s="31">
        <v>900</v>
      </c>
      <c r="AY43" s="31">
        <v>1054.66</v>
      </c>
      <c r="AZ43" s="31">
        <v>0</v>
      </c>
      <c r="BA43" s="31">
        <v>0</v>
      </c>
      <c r="BB43" s="29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0">
        <v>0</v>
      </c>
      <c r="BI43" s="31">
        <v>0</v>
      </c>
      <c r="BJ43" s="31">
        <v>380</v>
      </c>
      <c r="BK43" s="31">
        <v>0</v>
      </c>
      <c r="BL43" s="31">
        <v>380</v>
      </c>
      <c r="BM43" s="31">
        <v>0</v>
      </c>
      <c r="BN43" s="30">
        <v>0</v>
      </c>
      <c r="BO43" s="31">
        <v>0</v>
      </c>
      <c r="BP43" s="29">
        <v>0</v>
      </c>
      <c r="BQ43" s="31"/>
      <c r="BR43" s="29">
        <v>0</v>
      </c>
      <c r="BS43" s="31"/>
      <c r="BT43" s="31">
        <v>0</v>
      </c>
      <c r="BU43" s="31">
        <v>0</v>
      </c>
      <c r="BV43" s="31">
        <v>0</v>
      </c>
      <c r="BW43" s="27">
        <f t="shared" si="30"/>
        <v>17338.6</v>
      </c>
      <c r="BX43" s="27">
        <f t="shared" si="31"/>
        <v>16485.528000000002</v>
      </c>
      <c r="BY43" s="29">
        <v>0</v>
      </c>
      <c r="BZ43" s="31"/>
      <c r="CA43" s="31">
        <v>0</v>
      </c>
      <c r="CB43" s="31">
        <v>0</v>
      </c>
      <c r="CC43" s="29">
        <v>0</v>
      </c>
      <c r="CD43" s="31"/>
      <c r="CE43" s="31">
        <v>0</v>
      </c>
      <c r="CF43" s="31">
        <v>0</v>
      </c>
      <c r="CG43" s="29">
        <v>0</v>
      </c>
      <c r="CH43" s="31"/>
      <c r="CI43" s="31">
        <v>1450</v>
      </c>
      <c r="CJ43" s="31">
        <v>0</v>
      </c>
      <c r="CK43" s="31">
        <v>0</v>
      </c>
      <c r="CL43" s="27">
        <f t="shared" si="20"/>
        <v>1450</v>
      </c>
      <c r="CM43" s="27">
        <f t="shared" si="21"/>
        <v>0</v>
      </c>
    </row>
    <row r="44" spans="1:91" ht="21" customHeight="1">
      <c r="A44" s="62">
        <v>36</v>
      </c>
      <c r="B44" s="50" t="s">
        <v>89</v>
      </c>
      <c r="C44" s="30">
        <v>115532.3</v>
      </c>
      <c r="D44" s="29">
        <v>0</v>
      </c>
      <c r="E44" s="30">
        <v>110724.3</v>
      </c>
      <c r="F44" s="58">
        <v>12281.7</v>
      </c>
      <c r="G44" s="59">
        <v>90387</v>
      </c>
      <c r="H44" s="59">
        <v>21079</v>
      </c>
      <c r="I44" s="27">
        <f t="shared" si="22"/>
        <v>302304.66000000003</v>
      </c>
      <c r="J44" s="27">
        <f t="shared" si="23"/>
        <v>247341.29870000004</v>
      </c>
      <c r="K44" s="27">
        <f t="shared" si="12"/>
        <v>81.81855307820925</v>
      </c>
      <c r="L44" s="27">
        <f t="shared" si="24"/>
        <v>95849.40000000001</v>
      </c>
      <c r="M44" s="27">
        <f t="shared" si="25"/>
        <v>81087.3107</v>
      </c>
      <c r="N44" s="27">
        <f t="shared" si="13"/>
        <v>84.59866279809785</v>
      </c>
      <c r="O44" s="27">
        <f t="shared" si="26"/>
        <v>20119.5</v>
      </c>
      <c r="P44" s="27">
        <f t="shared" si="27"/>
        <v>19532.154000000002</v>
      </c>
      <c r="Q44" s="27">
        <f t="shared" si="14"/>
        <v>97.08071274137032</v>
      </c>
      <c r="R44" s="31">
        <v>1028.8</v>
      </c>
      <c r="S44" s="31">
        <v>1663.363</v>
      </c>
      <c r="T44" s="27">
        <f t="shared" si="15"/>
        <v>161.67991835147745</v>
      </c>
      <c r="U44" s="31">
        <v>45977.3</v>
      </c>
      <c r="V44" s="31">
        <v>36424.8191</v>
      </c>
      <c r="W44" s="27">
        <f t="shared" si="16"/>
        <v>79.22348441513529</v>
      </c>
      <c r="X44" s="31">
        <v>19090.7</v>
      </c>
      <c r="Y44" s="31">
        <v>17868.791</v>
      </c>
      <c r="Z44" s="27">
        <f t="shared" si="17"/>
        <v>93.59945418449821</v>
      </c>
      <c r="AA44" s="31">
        <v>1078</v>
      </c>
      <c r="AB44" s="31">
        <v>609</v>
      </c>
      <c r="AC44" s="27">
        <f t="shared" si="18"/>
        <v>56.493506493506494</v>
      </c>
      <c r="AD44" s="31"/>
      <c r="AE44" s="31"/>
      <c r="AF44" s="27"/>
      <c r="AG44" s="30">
        <v>0</v>
      </c>
      <c r="AH44" s="27"/>
      <c r="AI44" s="30">
        <v>0</v>
      </c>
      <c r="AJ44" s="31"/>
      <c r="AK44" s="29">
        <f>'[1]Sheet2'!$AQ$84+'[1]Sheet2'!$AQ$85+'[1]Sheet2'!$AQ$92+'[1]Sheet2'!$AQ$103</f>
        <v>155028.90000000002</v>
      </c>
      <c r="AL44" s="31">
        <v>155028.9</v>
      </c>
      <c r="AM44" s="30">
        <v>0</v>
      </c>
      <c r="AN44" s="27"/>
      <c r="AO44" s="29">
        <v>1867</v>
      </c>
      <c r="AP44" s="31">
        <v>1867</v>
      </c>
      <c r="AQ44" s="30">
        <v>0</v>
      </c>
      <c r="AR44" s="31"/>
      <c r="AS44" s="30">
        <v>0</v>
      </c>
      <c r="AT44" s="31"/>
      <c r="AU44" s="27">
        <f t="shared" si="28"/>
        <v>7899.6</v>
      </c>
      <c r="AV44" s="27">
        <f t="shared" si="29"/>
        <v>7007.3586</v>
      </c>
      <c r="AW44" s="27">
        <f t="shared" si="19"/>
        <v>88.70523317636335</v>
      </c>
      <c r="AX44" s="31">
        <v>6984.6</v>
      </c>
      <c r="AY44" s="31">
        <v>6833.9586</v>
      </c>
      <c r="AZ44" s="31">
        <v>0</v>
      </c>
      <c r="BA44" s="31">
        <v>0</v>
      </c>
      <c r="BB44" s="29">
        <f>'[2]Sheet2'!$BM$84+'[2]Sheet2'!$BM$85+'[2]Sheet2'!$BM$92+'[2]Sheet2'!$BM$103</f>
        <v>0</v>
      </c>
      <c r="BC44" s="31">
        <v>0</v>
      </c>
      <c r="BD44" s="31">
        <v>915</v>
      </c>
      <c r="BE44" s="31">
        <v>173.4</v>
      </c>
      <c r="BF44" s="31">
        <v>0</v>
      </c>
      <c r="BG44" s="31">
        <v>0</v>
      </c>
      <c r="BH44" s="30">
        <v>0</v>
      </c>
      <c r="BI44" s="31">
        <v>0</v>
      </c>
      <c r="BJ44" s="31">
        <v>20700</v>
      </c>
      <c r="BK44" s="31">
        <v>16956.779</v>
      </c>
      <c r="BL44" s="31">
        <v>4920</v>
      </c>
      <c r="BM44" s="31">
        <v>1056.128</v>
      </c>
      <c r="BN44" s="30">
        <v>0</v>
      </c>
      <c r="BO44" s="31">
        <v>0</v>
      </c>
      <c r="BP44" s="29">
        <v>0</v>
      </c>
      <c r="BQ44" s="31"/>
      <c r="BR44" s="29">
        <v>0</v>
      </c>
      <c r="BS44" s="31"/>
      <c r="BT44" s="31">
        <v>75</v>
      </c>
      <c r="BU44" s="31">
        <v>557.2</v>
      </c>
      <c r="BV44" s="31">
        <v>-588.3</v>
      </c>
      <c r="BW44" s="27">
        <f t="shared" si="30"/>
        <v>252745.30000000002</v>
      </c>
      <c r="BX44" s="27">
        <f t="shared" si="31"/>
        <v>237394.91070000004</v>
      </c>
      <c r="BY44" s="29">
        <v>0</v>
      </c>
      <c r="BZ44" s="31"/>
      <c r="CA44" s="31">
        <v>38759.8</v>
      </c>
      <c r="CB44" s="31">
        <v>0</v>
      </c>
      <c r="CC44" s="29">
        <v>0</v>
      </c>
      <c r="CD44" s="31"/>
      <c r="CE44" s="31">
        <v>10799.56</v>
      </c>
      <c r="CF44" s="31">
        <v>9946.388</v>
      </c>
      <c r="CG44" s="29">
        <v>0</v>
      </c>
      <c r="CH44" s="31"/>
      <c r="CI44" s="31">
        <v>14783</v>
      </c>
      <c r="CJ44" s="31">
        <v>0</v>
      </c>
      <c r="CK44" s="31">
        <v>0</v>
      </c>
      <c r="CL44" s="27">
        <f t="shared" si="20"/>
        <v>64342.36</v>
      </c>
      <c r="CM44" s="27">
        <f t="shared" si="21"/>
        <v>9946.388</v>
      </c>
    </row>
    <row r="45" spans="1:91" ht="21" customHeight="1">
      <c r="A45" s="62">
        <v>37</v>
      </c>
      <c r="B45" s="50" t="s">
        <v>90</v>
      </c>
      <c r="C45" s="30">
        <v>4491.5</v>
      </c>
      <c r="D45" s="29">
        <v>0</v>
      </c>
      <c r="E45" s="30">
        <v>3600</v>
      </c>
      <c r="F45" s="55">
        <v>2600</v>
      </c>
      <c r="G45" s="55">
        <v>3093</v>
      </c>
      <c r="H45" s="55">
        <v>4657</v>
      </c>
      <c r="I45" s="27">
        <f t="shared" si="22"/>
        <v>33783.6</v>
      </c>
      <c r="J45" s="27">
        <f t="shared" si="23"/>
        <v>33753.685999999994</v>
      </c>
      <c r="K45" s="27">
        <f t="shared" si="12"/>
        <v>99.91145407831017</v>
      </c>
      <c r="L45" s="27">
        <f t="shared" si="24"/>
        <v>9355.5</v>
      </c>
      <c r="M45" s="27">
        <f t="shared" si="25"/>
        <v>9325.586</v>
      </c>
      <c r="N45" s="27">
        <f t="shared" si="13"/>
        <v>99.68025225803004</v>
      </c>
      <c r="O45" s="27">
        <f t="shared" si="26"/>
        <v>3358.1</v>
      </c>
      <c r="P45" s="27">
        <f t="shared" si="27"/>
        <v>3853.424</v>
      </c>
      <c r="Q45" s="27">
        <f t="shared" si="14"/>
        <v>114.75012655966172</v>
      </c>
      <c r="R45" s="31">
        <v>32.7</v>
      </c>
      <c r="S45" s="31">
        <v>33.824</v>
      </c>
      <c r="T45" s="27">
        <f t="shared" si="15"/>
        <v>103.4373088685015</v>
      </c>
      <c r="U45" s="31">
        <v>1349.4</v>
      </c>
      <c r="V45" s="31">
        <v>1391.85</v>
      </c>
      <c r="W45" s="27">
        <f t="shared" si="16"/>
        <v>103.14584259670963</v>
      </c>
      <c r="X45" s="31">
        <v>3325.4</v>
      </c>
      <c r="Y45" s="31">
        <v>3819.6</v>
      </c>
      <c r="Z45" s="27">
        <f t="shared" si="17"/>
        <v>114.86137006074458</v>
      </c>
      <c r="AA45" s="31">
        <v>198</v>
      </c>
      <c r="AB45" s="31">
        <v>168</v>
      </c>
      <c r="AC45" s="27">
        <f t="shared" si="18"/>
        <v>84.84848484848484</v>
      </c>
      <c r="AD45" s="31"/>
      <c r="AE45" s="31"/>
      <c r="AF45" s="27"/>
      <c r="AG45" s="30">
        <v>0</v>
      </c>
      <c r="AH45" s="27"/>
      <c r="AI45" s="30">
        <v>0</v>
      </c>
      <c r="AJ45" s="31"/>
      <c r="AK45" s="29">
        <v>24428.1</v>
      </c>
      <c r="AL45" s="31">
        <v>24428.1</v>
      </c>
      <c r="AM45" s="30">
        <v>0</v>
      </c>
      <c r="AN45" s="27"/>
      <c r="AO45" s="29">
        <v>0</v>
      </c>
      <c r="AP45" s="31">
        <v>0</v>
      </c>
      <c r="AQ45" s="30">
        <v>0</v>
      </c>
      <c r="AR45" s="31"/>
      <c r="AS45" s="30">
        <v>0</v>
      </c>
      <c r="AT45" s="31"/>
      <c r="AU45" s="27">
        <f t="shared" si="28"/>
        <v>460</v>
      </c>
      <c r="AV45" s="27">
        <f t="shared" si="29"/>
        <v>454.712</v>
      </c>
      <c r="AW45" s="27">
        <f t="shared" si="19"/>
        <v>98.8504347826087</v>
      </c>
      <c r="AX45" s="31">
        <v>300</v>
      </c>
      <c r="AY45" s="31">
        <v>300.112</v>
      </c>
      <c r="AZ45" s="31">
        <v>0</v>
      </c>
      <c r="BA45" s="31">
        <v>0</v>
      </c>
      <c r="BB45" s="29">
        <v>0</v>
      </c>
      <c r="BC45" s="31">
        <v>0</v>
      </c>
      <c r="BD45" s="31">
        <v>160</v>
      </c>
      <c r="BE45" s="31">
        <v>154.6</v>
      </c>
      <c r="BF45" s="31">
        <v>0</v>
      </c>
      <c r="BG45" s="31">
        <v>0</v>
      </c>
      <c r="BH45" s="30">
        <v>0</v>
      </c>
      <c r="BI45" s="31">
        <v>0</v>
      </c>
      <c r="BJ45" s="31">
        <v>2010</v>
      </c>
      <c r="BK45" s="31">
        <v>1881</v>
      </c>
      <c r="BL45" s="31">
        <v>600</v>
      </c>
      <c r="BM45" s="31">
        <v>453.5</v>
      </c>
      <c r="BN45" s="30">
        <v>0</v>
      </c>
      <c r="BO45" s="31">
        <v>0</v>
      </c>
      <c r="BP45" s="29">
        <v>0</v>
      </c>
      <c r="BQ45" s="31"/>
      <c r="BR45" s="29">
        <v>0</v>
      </c>
      <c r="BS45" s="31"/>
      <c r="BT45" s="31">
        <v>1980</v>
      </c>
      <c r="BU45" s="31">
        <v>1576.6</v>
      </c>
      <c r="BV45" s="31">
        <v>0</v>
      </c>
      <c r="BW45" s="27">
        <f t="shared" si="30"/>
        <v>33783.6</v>
      </c>
      <c r="BX45" s="27">
        <f t="shared" si="31"/>
        <v>33753.685999999994</v>
      </c>
      <c r="BY45" s="29">
        <v>0</v>
      </c>
      <c r="BZ45" s="31"/>
      <c r="CA45" s="31">
        <v>0</v>
      </c>
      <c r="CB45" s="31">
        <v>0</v>
      </c>
      <c r="CC45" s="29">
        <v>0</v>
      </c>
      <c r="CD45" s="31"/>
      <c r="CE45" s="31">
        <v>0</v>
      </c>
      <c r="CF45" s="31">
        <v>0</v>
      </c>
      <c r="CG45" s="29">
        <v>0</v>
      </c>
      <c r="CH45" s="31"/>
      <c r="CI45" s="31">
        <v>2648.6</v>
      </c>
      <c r="CJ45" s="31">
        <v>0</v>
      </c>
      <c r="CK45" s="31">
        <v>0</v>
      </c>
      <c r="CL45" s="27">
        <f t="shared" si="20"/>
        <v>2648.6</v>
      </c>
      <c r="CM45" s="27">
        <f t="shared" si="21"/>
        <v>0</v>
      </c>
    </row>
    <row r="46" spans="1:91" ht="21" customHeight="1">
      <c r="A46" s="62">
        <v>38</v>
      </c>
      <c r="B46" s="50" t="s">
        <v>91</v>
      </c>
      <c r="C46" s="30">
        <v>10985.9</v>
      </c>
      <c r="D46" s="29">
        <v>0</v>
      </c>
      <c r="E46" s="30">
        <v>10985.9</v>
      </c>
      <c r="F46" s="59">
        <v>1500</v>
      </c>
      <c r="G46" s="59">
        <v>10985.9</v>
      </c>
      <c r="H46" s="59">
        <v>1800</v>
      </c>
      <c r="I46" s="27">
        <f t="shared" si="22"/>
        <v>23075.3</v>
      </c>
      <c r="J46" s="27">
        <f t="shared" si="23"/>
        <v>23113.372</v>
      </c>
      <c r="K46" s="27">
        <f t="shared" si="12"/>
        <v>100.1649902709824</v>
      </c>
      <c r="L46" s="27">
        <f t="shared" si="24"/>
        <v>6729</v>
      </c>
      <c r="M46" s="27">
        <f t="shared" si="25"/>
        <v>6767.072000000001</v>
      </c>
      <c r="N46" s="27">
        <f t="shared" si="13"/>
        <v>100.56578986476448</v>
      </c>
      <c r="O46" s="27">
        <f t="shared" si="26"/>
        <v>1120</v>
      </c>
      <c r="P46" s="27">
        <f t="shared" si="27"/>
        <v>2788.362</v>
      </c>
      <c r="Q46" s="27">
        <f t="shared" si="14"/>
        <v>248.96089285714288</v>
      </c>
      <c r="R46" s="31">
        <v>20</v>
      </c>
      <c r="S46" s="31">
        <v>67.262</v>
      </c>
      <c r="T46" s="27">
        <f t="shared" si="15"/>
        <v>336.31</v>
      </c>
      <c r="U46" s="31">
        <v>3165</v>
      </c>
      <c r="V46" s="31">
        <v>3167.23</v>
      </c>
      <c r="W46" s="27">
        <f t="shared" si="16"/>
        <v>100.07045813586097</v>
      </c>
      <c r="X46" s="31">
        <v>1100</v>
      </c>
      <c r="Y46" s="31">
        <v>2721.1</v>
      </c>
      <c r="Z46" s="27">
        <f t="shared" si="17"/>
        <v>247.37272727272725</v>
      </c>
      <c r="AA46" s="31">
        <v>30</v>
      </c>
      <c r="AB46" s="31">
        <v>77.6</v>
      </c>
      <c r="AC46" s="27">
        <f t="shared" si="18"/>
        <v>258.66666666666663</v>
      </c>
      <c r="AD46" s="31"/>
      <c r="AE46" s="31"/>
      <c r="AF46" s="27"/>
      <c r="AG46" s="30">
        <v>0</v>
      </c>
      <c r="AH46" s="27"/>
      <c r="AI46" s="30">
        <v>0</v>
      </c>
      <c r="AJ46" s="31"/>
      <c r="AK46" s="29">
        <v>16346.3</v>
      </c>
      <c r="AL46" s="31">
        <v>16346.3</v>
      </c>
      <c r="AM46" s="30">
        <v>0</v>
      </c>
      <c r="AN46" s="27"/>
      <c r="AO46" s="29">
        <v>0</v>
      </c>
      <c r="AP46" s="31">
        <v>0</v>
      </c>
      <c r="AQ46" s="30">
        <v>0</v>
      </c>
      <c r="AR46" s="31"/>
      <c r="AS46" s="30">
        <v>0</v>
      </c>
      <c r="AT46" s="31"/>
      <c r="AU46" s="27">
        <f t="shared" si="28"/>
        <v>950</v>
      </c>
      <c r="AV46" s="27">
        <f t="shared" si="29"/>
        <v>733.88</v>
      </c>
      <c r="AW46" s="27">
        <f t="shared" si="19"/>
        <v>77.25052631578947</v>
      </c>
      <c r="AX46" s="31">
        <v>600</v>
      </c>
      <c r="AY46" s="31">
        <v>733.88</v>
      </c>
      <c r="AZ46" s="31">
        <v>350</v>
      </c>
      <c r="BA46" s="31">
        <v>0</v>
      </c>
      <c r="BB46" s="29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0">
        <v>0</v>
      </c>
      <c r="BI46" s="31">
        <v>0</v>
      </c>
      <c r="BJ46" s="31">
        <v>600</v>
      </c>
      <c r="BK46" s="31">
        <v>0</v>
      </c>
      <c r="BL46" s="31">
        <v>600</v>
      </c>
      <c r="BM46" s="31">
        <v>0</v>
      </c>
      <c r="BN46" s="30">
        <v>0</v>
      </c>
      <c r="BO46" s="31">
        <v>0</v>
      </c>
      <c r="BP46" s="29">
        <v>0</v>
      </c>
      <c r="BQ46" s="31"/>
      <c r="BR46" s="29">
        <v>0</v>
      </c>
      <c r="BS46" s="31"/>
      <c r="BT46" s="31">
        <v>864</v>
      </c>
      <c r="BU46" s="31">
        <v>0</v>
      </c>
      <c r="BV46" s="31">
        <v>0</v>
      </c>
      <c r="BW46" s="27">
        <f t="shared" si="30"/>
        <v>23075.3</v>
      </c>
      <c r="BX46" s="27">
        <f t="shared" si="31"/>
        <v>23113.372</v>
      </c>
      <c r="BY46" s="29">
        <v>0</v>
      </c>
      <c r="BZ46" s="31"/>
      <c r="CA46" s="31">
        <v>0</v>
      </c>
      <c r="CB46" s="31">
        <v>0</v>
      </c>
      <c r="CC46" s="29">
        <v>0</v>
      </c>
      <c r="CD46" s="31"/>
      <c r="CE46" s="31">
        <v>0</v>
      </c>
      <c r="CF46" s="31">
        <v>0</v>
      </c>
      <c r="CG46" s="29">
        <v>0</v>
      </c>
      <c r="CH46" s="31"/>
      <c r="CI46" s="31">
        <v>1500</v>
      </c>
      <c r="CJ46" s="31">
        <v>0</v>
      </c>
      <c r="CK46" s="31">
        <v>0</v>
      </c>
      <c r="CL46" s="27">
        <f t="shared" si="20"/>
        <v>1500</v>
      </c>
      <c r="CM46" s="27">
        <f t="shared" si="21"/>
        <v>0</v>
      </c>
    </row>
    <row r="47" spans="1:91" ht="21" customHeight="1">
      <c r="A47" s="62">
        <v>39</v>
      </c>
      <c r="B47" s="50" t="s">
        <v>92</v>
      </c>
      <c r="C47" s="30">
        <v>0</v>
      </c>
      <c r="D47" s="29">
        <v>0</v>
      </c>
      <c r="E47" s="30">
        <v>0</v>
      </c>
      <c r="F47" s="55">
        <v>322</v>
      </c>
      <c r="G47" s="55">
        <v>0</v>
      </c>
      <c r="H47" s="55">
        <v>216.5</v>
      </c>
      <c r="I47" s="27">
        <f t="shared" si="22"/>
        <v>4701.5</v>
      </c>
      <c r="J47" s="27">
        <f t="shared" si="23"/>
        <v>4173.55</v>
      </c>
      <c r="K47" s="27">
        <f t="shared" si="12"/>
        <v>88.77060512602361</v>
      </c>
      <c r="L47" s="27">
        <f t="shared" si="24"/>
        <v>864.5</v>
      </c>
      <c r="M47" s="27">
        <f t="shared" si="25"/>
        <v>336.55</v>
      </c>
      <c r="N47" s="27">
        <f t="shared" si="13"/>
        <v>38.930017351069985</v>
      </c>
      <c r="O47" s="27">
        <f t="shared" si="26"/>
        <v>31.2</v>
      </c>
      <c r="P47" s="27">
        <f t="shared" si="27"/>
        <v>0</v>
      </c>
      <c r="Q47" s="27">
        <f t="shared" si="14"/>
        <v>0</v>
      </c>
      <c r="R47" s="31">
        <v>0</v>
      </c>
      <c r="S47" s="31">
        <v>0</v>
      </c>
      <c r="T47" s="27" t="e">
        <f t="shared" si="15"/>
        <v>#DIV/0!</v>
      </c>
      <c r="U47" s="31">
        <v>242.5</v>
      </c>
      <c r="V47" s="31">
        <v>180.65</v>
      </c>
      <c r="W47" s="27">
        <f t="shared" si="16"/>
        <v>74.49484536082474</v>
      </c>
      <c r="X47" s="31">
        <v>31.2</v>
      </c>
      <c r="Y47" s="31">
        <v>0</v>
      </c>
      <c r="Z47" s="27">
        <f t="shared" si="17"/>
        <v>0</v>
      </c>
      <c r="AA47" s="31">
        <v>0</v>
      </c>
      <c r="AB47" s="31">
        <v>0</v>
      </c>
      <c r="AC47" s="27" t="e">
        <f t="shared" si="18"/>
        <v>#DIV/0!</v>
      </c>
      <c r="AD47" s="31"/>
      <c r="AE47" s="31"/>
      <c r="AF47" s="27"/>
      <c r="AG47" s="30">
        <v>0</v>
      </c>
      <c r="AH47" s="27"/>
      <c r="AI47" s="30">
        <v>0</v>
      </c>
      <c r="AJ47" s="31"/>
      <c r="AK47" s="29">
        <v>3837</v>
      </c>
      <c r="AL47" s="31">
        <v>3837</v>
      </c>
      <c r="AM47" s="30">
        <v>0</v>
      </c>
      <c r="AN47" s="27"/>
      <c r="AO47" s="29">
        <v>0</v>
      </c>
      <c r="AP47" s="31">
        <v>0</v>
      </c>
      <c r="AQ47" s="30">
        <v>0</v>
      </c>
      <c r="AR47" s="31"/>
      <c r="AS47" s="30">
        <v>0</v>
      </c>
      <c r="AT47" s="31"/>
      <c r="AU47" s="27">
        <f t="shared" si="28"/>
        <v>550</v>
      </c>
      <c r="AV47" s="27">
        <f t="shared" si="29"/>
        <v>155.9</v>
      </c>
      <c r="AW47" s="27">
        <f t="shared" si="19"/>
        <v>28.345454545454547</v>
      </c>
      <c r="AX47" s="31">
        <v>550</v>
      </c>
      <c r="AY47" s="31">
        <v>155.9</v>
      </c>
      <c r="AZ47" s="31">
        <v>0</v>
      </c>
      <c r="BA47" s="31">
        <v>0</v>
      </c>
      <c r="BB47" s="29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0">
        <v>0</v>
      </c>
      <c r="BI47" s="31">
        <v>0</v>
      </c>
      <c r="BJ47" s="31">
        <v>40.8</v>
      </c>
      <c r="BK47" s="31">
        <v>0</v>
      </c>
      <c r="BL47" s="31">
        <v>40.8</v>
      </c>
      <c r="BM47" s="31">
        <v>0</v>
      </c>
      <c r="BN47" s="30">
        <v>0</v>
      </c>
      <c r="BO47" s="31">
        <v>0</v>
      </c>
      <c r="BP47" s="29">
        <v>0</v>
      </c>
      <c r="BQ47" s="31"/>
      <c r="BR47" s="29">
        <v>0</v>
      </c>
      <c r="BS47" s="31"/>
      <c r="BT47" s="31">
        <v>0</v>
      </c>
      <c r="BU47" s="31">
        <v>0</v>
      </c>
      <c r="BV47" s="31">
        <v>0</v>
      </c>
      <c r="BW47" s="27">
        <f t="shared" si="30"/>
        <v>4701.5</v>
      </c>
      <c r="BX47" s="27">
        <f t="shared" si="31"/>
        <v>4173.55</v>
      </c>
      <c r="BY47" s="29">
        <v>0</v>
      </c>
      <c r="BZ47" s="31"/>
      <c r="CA47" s="31">
        <v>0</v>
      </c>
      <c r="CB47" s="31">
        <v>0</v>
      </c>
      <c r="CC47" s="29">
        <v>0</v>
      </c>
      <c r="CD47" s="31"/>
      <c r="CE47" s="31">
        <v>0</v>
      </c>
      <c r="CF47" s="31">
        <v>0</v>
      </c>
      <c r="CG47" s="29">
        <v>0</v>
      </c>
      <c r="CH47" s="31"/>
      <c r="CI47" s="31">
        <v>235</v>
      </c>
      <c r="CJ47" s="31">
        <v>0</v>
      </c>
      <c r="CK47" s="31">
        <v>0</v>
      </c>
      <c r="CL47" s="27">
        <f t="shared" si="20"/>
        <v>235</v>
      </c>
      <c r="CM47" s="27">
        <f t="shared" si="21"/>
        <v>0</v>
      </c>
    </row>
    <row r="48" spans="1:91" ht="21" customHeight="1">
      <c r="A48" s="62">
        <v>40</v>
      </c>
      <c r="B48" s="50" t="s">
        <v>93</v>
      </c>
      <c r="C48" s="30">
        <v>110</v>
      </c>
      <c r="D48" s="29">
        <v>0</v>
      </c>
      <c r="E48" s="30">
        <v>110</v>
      </c>
      <c r="F48" s="55">
        <v>12</v>
      </c>
      <c r="G48" s="55">
        <v>110</v>
      </c>
      <c r="H48" s="55">
        <v>195.6</v>
      </c>
      <c r="I48" s="27">
        <f t="shared" si="22"/>
        <v>5323.6</v>
      </c>
      <c r="J48" s="27">
        <f t="shared" si="23"/>
        <v>4881.921</v>
      </c>
      <c r="K48" s="27">
        <f t="shared" si="12"/>
        <v>91.70337741378015</v>
      </c>
      <c r="L48" s="27">
        <f t="shared" si="24"/>
        <v>1771.8</v>
      </c>
      <c r="M48" s="27">
        <f t="shared" si="25"/>
        <v>1330.121</v>
      </c>
      <c r="N48" s="27">
        <f t="shared" si="13"/>
        <v>75.07173495879897</v>
      </c>
      <c r="O48" s="27">
        <f t="shared" si="26"/>
        <v>192.8</v>
      </c>
      <c r="P48" s="27">
        <f t="shared" si="27"/>
        <v>40.667</v>
      </c>
      <c r="Q48" s="27">
        <f t="shared" si="14"/>
        <v>21.09284232365145</v>
      </c>
      <c r="R48" s="31">
        <v>2.8</v>
      </c>
      <c r="S48" s="31">
        <v>0</v>
      </c>
      <c r="T48" s="27">
        <f t="shared" si="15"/>
        <v>0</v>
      </c>
      <c r="U48" s="31">
        <v>199</v>
      </c>
      <c r="V48" s="31">
        <v>197.8</v>
      </c>
      <c r="W48" s="27">
        <f t="shared" si="16"/>
        <v>99.39698492462313</v>
      </c>
      <c r="X48" s="31">
        <v>190</v>
      </c>
      <c r="Y48" s="31">
        <v>40.667</v>
      </c>
      <c r="Z48" s="27">
        <f t="shared" si="17"/>
        <v>21.403684210526315</v>
      </c>
      <c r="AA48" s="31">
        <v>0</v>
      </c>
      <c r="AB48" s="31">
        <v>0</v>
      </c>
      <c r="AC48" s="27" t="e">
        <f t="shared" si="18"/>
        <v>#DIV/0!</v>
      </c>
      <c r="AD48" s="31"/>
      <c r="AE48" s="31"/>
      <c r="AF48" s="27"/>
      <c r="AG48" s="30">
        <v>0</v>
      </c>
      <c r="AH48" s="27"/>
      <c r="AI48" s="30">
        <v>0</v>
      </c>
      <c r="AJ48" s="31"/>
      <c r="AK48" s="29">
        <v>3551.8</v>
      </c>
      <c r="AL48" s="31">
        <v>3551.8</v>
      </c>
      <c r="AM48" s="30">
        <v>0</v>
      </c>
      <c r="AN48" s="27"/>
      <c r="AO48" s="29">
        <v>0</v>
      </c>
      <c r="AP48" s="31">
        <v>0</v>
      </c>
      <c r="AQ48" s="30">
        <v>0</v>
      </c>
      <c r="AR48" s="31"/>
      <c r="AS48" s="30">
        <v>0</v>
      </c>
      <c r="AT48" s="31"/>
      <c r="AU48" s="27">
        <f t="shared" si="28"/>
        <v>1200</v>
      </c>
      <c r="AV48" s="27">
        <f t="shared" si="29"/>
        <v>1091.654</v>
      </c>
      <c r="AW48" s="27">
        <f t="shared" si="19"/>
        <v>90.97116666666668</v>
      </c>
      <c r="AX48" s="31">
        <v>1200</v>
      </c>
      <c r="AY48" s="31">
        <v>1091.654</v>
      </c>
      <c r="AZ48" s="31">
        <v>0</v>
      </c>
      <c r="BA48" s="31">
        <v>0</v>
      </c>
      <c r="BB48" s="29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0">
        <v>0</v>
      </c>
      <c r="BI48" s="31">
        <v>0</v>
      </c>
      <c r="BJ48" s="31">
        <v>180</v>
      </c>
      <c r="BK48" s="31">
        <v>0</v>
      </c>
      <c r="BL48" s="31">
        <v>180</v>
      </c>
      <c r="BM48" s="31">
        <v>0</v>
      </c>
      <c r="BN48" s="30">
        <v>0</v>
      </c>
      <c r="BO48" s="31">
        <v>0</v>
      </c>
      <c r="BP48" s="29">
        <v>0</v>
      </c>
      <c r="BQ48" s="31"/>
      <c r="BR48" s="29">
        <v>0</v>
      </c>
      <c r="BS48" s="31"/>
      <c r="BT48" s="31">
        <v>0</v>
      </c>
      <c r="BU48" s="31">
        <v>0</v>
      </c>
      <c r="BV48" s="31">
        <v>0</v>
      </c>
      <c r="BW48" s="27">
        <f t="shared" si="30"/>
        <v>5323.6</v>
      </c>
      <c r="BX48" s="27">
        <f t="shared" si="31"/>
        <v>4881.921</v>
      </c>
      <c r="BY48" s="29">
        <v>0</v>
      </c>
      <c r="BZ48" s="31"/>
      <c r="CA48" s="31">
        <v>0</v>
      </c>
      <c r="CB48" s="31">
        <v>0</v>
      </c>
      <c r="CC48" s="29">
        <v>0</v>
      </c>
      <c r="CD48" s="31"/>
      <c r="CE48" s="31">
        <v>0</v>
      </c>
      <c r="CF48" s="31">
        <v>0</v>
      </c>
      <c r="CG48" s="29">
        <v>0</v>
      </c>
      <c r="CH48" s="31"/>
      <c r="CI48" s="31">
        <v>270</v>
      </c>
      <c r="CJ48" s="31">
        <v>239.03</v>
      </c>
      <c r="CK48" s="31">
        <v>0</v>
      </c>
      <c r="CL48" s="27">
        <f t="shared" si="20"/>
        <v>270</v>
      </c>
      <c r="CM48" s="27">
        <f t="shared" si="21"/>
        <v>239.03</v>
      </c>
    </row>
    <row r="49" spans="1:91" ht="21" customHeight="1">
      <c r="A49" s="62">
        <v>41</v>
      </c>
      <c r="B49" s="50" t="s">
        <v>94</v>
      </c>
      <c r="C49" s="30">
        <v>233.1</v>
      </c>
      <c r="D49" s="29">
        <v>0</v>
      </c>
      <c r="E49" s="30">
        <v>233.1</v>
      </c>
      <c r="F49" s="56">
        <v>26.1</v>
      </c>
      <c r="G49" s="56">
        <v>233.1</v>
      </c>
      <c r="H49" s="56">
        <v>219.7</v>
      </c>
      <c r="I49" s="27">
        <f t="shared" si="22"/>
        <v>4508.9</v>
      </c>
      <c r="J49" s="27">
        <f t="shared" si="23"/>
        <v>4474.972000000001</v>
      </c>
      <c r="K49" s="27">
        <f t="shared" si="12"/>
        <v>99.2475326576327</v>
      </c>
      <c r="L49" s="27">
        <f t="shared" si="24"/>
        <v>788</v>
      </c>
      <c r="M49" s="27">
        <f t="shared" si="25"/>
        <v>754.0719999999999</v>
      </c>
      <c r="N49" s="27">
        <f t="shared" si="13"/>
        <v>95.69441624365481</v>
      </c>
      <c r="O49" s="27">
        <f t="shared" si="26"/>
        <v>93</v>
      </c>
      <c r="P49" s="27">
        <f t="shared" si="27"/>
        <v>91.352</v>
      </c>
      <c r="Q49" s="27">
        <f t="shared" si="14"/>
        <v>98.22795698924732</v>
      </c>
      <c r="R49" s="31">
        <v>3</v>
      </c>
      <c r="S49" s="31">
        <v>0.102</v>
      </c>
      <c r="T49" s="27">
        <f t="shared" si="15"/>
        <v>3.3999999999999995</v>
      </c>
      <c r="U49" s="31">
        <v>420</v>
      </c>
      <c r="V49" s="31">
        <v>413.45</v>
      </c>
      <c r="W49" s="27">
        <f t="shared" si="16"/>
        <v>98.44047619047619</v>
      </c>
      <c r="X49" s="31">
        <v>90</v>
      </c>
      <c r="Y49" s="31">
        <v>91.25</v>
      </c>
      <c r="Z49" s="27">
        <f t="shared" si="17"/>
        <v>101.38888888888889</v>
      </c>
      <c r="AA49" s="31">
        <v>0</v>
      </c>
      <c r="AB49" s="31">
        <v>0</v>
      </c>
      <c r="AC49" s="27" t="e">
        <f t="shared" si="18"/>
        <v>#DIV/0!</v>
      </c>
      <c r="AD49" s="31"/>
      <c r="AE49" s="31"/>
      <c r="AF49" s="27"/>
      <c r="AG49" s="30">
        <v>0</v>
      </c>
      <c r="AH49" s="27"/>
      <c r="AI49" s="30">
        <v>0</v>
      </c>
      <c r="AJ49" s="31"/>
      <c r="AK49" s="30">
        <v>3720.9</v>
      </c>
      <c r="AL49" s="31">
        <v>3720.9</v>
      </c>
      <c r="AM49" s="30">
        <v>0</v>
      </c>
      <c r="AN49" s="27"/>
      <c r="AO49" s="29">
        <v>0</v>
      </c>
      <c r="AP49" s="31">
        <v>0</v>
      </c>
      <c r="AQ49" s="30">
        <v>0</v>
      </c>
      <c r="AR49" s="31"/>
      <c r="AS49" s="30">
        <v>0</v>
      </c>
      <c r="AT49" s="31"/>
      <c r="AU49" s="27">
        <f t="shared" si="28"/>
        <v>220</v>
      </c>
      <c r="AV49" s="27">
        <f t="shared" si="29"/>
        <v>249.25</v>
      </c>
      <c r="AW49" s="27">
        <f t="shared" si="19"/>
        <v>113.29545454545456</v>
      </c>
      <c r="AX49" s="31">
        <v>220</v>
      </c>
      <c r="AY49" s="31">
        <v>249.25</v>
      </c>
      <c r="AZ49" s="31">
        <v>0</v>
      </c>
      <c r="BA49" s="31">
        <v>0</v>
      </c>
      <c r="BB49" s="29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0">
        <v>0</v>
      </c>
      <c r="BI49" s="31">
        <v>0</v>
      </c>
      <c r="BJ49" s="31">
        <v>55</v>
      </c>
      <c r="BK49" s="31">
        <v>0</v>
      </c>
      <c r="BL49" s="31">
        <v>55</v>
      </c>
      <c r="BM49" s="31">
        <v>0</v>
      </c>
      <c r="BN49" s="30">
        <v>0</v>
      </c>
      <c r="BO49" s="31">
        <v>0</v>
      </c>
      <c r="BP49" s="29">
        <v>0</v>
      </c>
      <c r="BQ49" s="31"/>
      <c r="BR49" s="29">
        <v>0</v>
      </c>
      <c r="BS49" s="31"/>
      <c r="BT49" s="31">
        <v>0</v>
      </c>
      <c r="BU49" s="31">
        <v>0.02</v>
      </c>
      <c r="BV49" s="31">
        <v>0</v>
      </c>
      <c r="BW49" s="27">
        <f t="shared" si="30"/>
        <v>4508.9</v>
      </c>
      <c r="BX49" s="27">
        <f t="shared" si="31"/>
        <v>4474.972000000001</v>
      </c>
      <c r="BY49" s="29">
        <v>0</v>
      </c>
      <c r="BZ49" s="31"/>
      <c r="CA49" s="31">
        <v>0</v>
      </c>
      <c r="CB49" s="31">
        <v>0</v>
      </c>
      <c r="CC49" s="29">
        <v>0</v>
      </c>
      <c r="CD49" s="31"/>
      <c r="CE49" s="31">
        <v>0</v>
      </c>
      <c r="CF49" s="31">
        <v>0</v>
      </c>
      <c r="CG49" s="29">
        <v>0</v>
      </c>
      <c r="CH49" s="31"/>
      <c r="CI49" s="31">
        <v>230</v>
      </c>
      <c r="CJ49" s="31">
        <v>0</v>
      </c>
      <c r="CK49" s="31">
        <v>0</v>
      </c>
      <c r="CL49" s="27">
        <f t="shared" si="20"/>
        <v>230</v>
      </c>
      <c r="CM49" s="27">
        <f t="shared" si="21"/>
        <v>0</v>
      </c>
    </row>
    <row r="50" spans="1:91" ht="21" customHeight="1">
      <c r="A50" s="62">
        <v>42</v>
      </c>
      <c r="B50" s="50" t="s">
        <v>95</v>
      </c>
      <c r="C50" s="30">
        <v>14.3</v>
      </c>
      <c r="D50" s="29">
        <v>0</v>
      </c>
      <c r="E50" s="30">
        <v>14.3</v>
      </c>
      <c r="F50" s="56">
        <v>117.8</v>
      </c>
      <c r="G50" s="56">
        <v>14.3</v>
      </c>
      <c r="H50" s="56">
        <v>271.5</v>
      </c>
      <c r="I50" s="27">
        <f t="shared" si="22"/>
        <v>11578.800000000001</v>
      </c>
      <c r="J50" s="27">
        <f t="shared" si="23"/>
        <v>11678.124</v>
      </c>
      <c r="K50" s="27">
        <f t="shared" si="12"/>
        <v>100.85780909938853</v>
      </c>
      <c r="L50" s="27">
        <f t="shared" si="24"/>
        <v>2022.7</v>
      </c>
      <c r="M50" s="27">
        <f t="shared" si="25"/>
        <v>2122.024</v>
      </c>
      <c r="N50" s="27">
        <f t="shared" si="13"/>
        <v>104.91046620853315</v>
      </c>
      <c r="O50" s="27">
        <f t="shared" si="26"/>
        <v>1165.4</v>
      </c>
      <c r="P50" s="27">
        <f t="shared" si="27"/>
        <v>1181</v>
      </c>
      <c r="Q50" s="27">
        <f t="shared" si="14"/>
        <v>101.33859619014929</v>
      </c>
      <c r="R50" s="31">
        <v>0</v>
      </c>
      <c r="S50" s="31">
        <v>0</v>
      </c>
      <c r="T50" s="27" t="e">
        <f t="shared" si="15"/>
        <v>#DIV/0!</v>
      </c>
      <c r="U50" s="31">
        <v>817.3</v>
      </c>
      <c r="V50" s="31">
        <v>819</v>
      </c>
      <c r="W50" s="27">
        <f t="shared" si="16"/>
        <v>100.20800195766549</v>
      </c>
      <c r="X50" s="31">
        <v>1165.4</v>
      </c>
      <c r="Y50" s="31">
        <v>1181</v>
      </c>
      <c r="Z50" s="27">
        <f t="shared" si="17"/>
        <v>101.33859619014929</v>
      </c>
      <c r="AA50" s="31">
        <v>40</v>
      </c>
      <c r="AB50" s="31">
        <v>40.072</v>
      </c>
      <c r="AC50" s="27">
        <f t="shared" si="18"/>
        <v>100.18</v>
      </c>
      <c r="AD50" s="31"/>
      <c r="AE50" s="31"/>
      <c r="AF50" s="27"/>
      <c r="AG50" s="30">
        <v>0</v>
      </c>
      <c r="AH50" s="27"/>
      <c r="AI50" s="30">
        <v>0</v>
      </c>
      <c r="AJ50" s="31"/>
      <c r="AK50" s="29">
        <v>9556.1</v>
      </c>
      <c r="AL50" s="31">
        <v>9556.1</v>
      </c>
      <c r="AM50" s="30">
        <v>0</v>
      </c>
      <c r="AN50" s="27"/>
      <c r="AO50" s="29">
        <v>0</v>
      </c>
      <c r="AP50" s="31">
        <v>0</v>
      </c>
      <c r="AQ50" s="30">
        <v>0</v>
      </c>
      <c r="AR50" s="31"/>
      <c r="AS50" s="30">
        <v>0</v>
      </c>
      <c r="AT50" s="31"/>
      <c r="AU50" s="27">
        <f t="shared" si="28"/>
        <v>0</v>
      </c>
      <c r="AV50" s="27">
        <f t="shared" si="29"/>
        <v>0.052</v>
      </c>
      <c r="AW50" s="27" t="e">
        <f t="shared" si="19"/>
        <v>#DIV/0!</v>
      </c>
      <c r="AX50" s="31">
        <v>0</v>
      </c>
      <c r="AY50" s="31">
        <v>0.052</v>
      </c>
      <c r="AZ50" s="31">
        <v>0</v>
      </c>
      <c r="BA50" s="31">
        <v>0</v>
      </c>
      <c r="BB50" s="29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0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0">
        <v>0</v>
      </c>
      <c r="BO50" s="31">
        <v>81.9</v>
      </c>
      <c r="BP50" s="29">
        <v>0</v>
      </c>
      <c r="BQ50" s="31"/>
      <c r="BR50" s="29">
        <v>0</v>
      </c>
      <c r="BS50" s="31"/>
      <c r="BT50" s="31">
        <v>0</v>
      </c>
      <c r="BU50" s="31">
        <v>0</v>
      </c>
      <c r="BV50" s="31">
        <v>0</v>
      </c>
      <c r="BW50" s="27">
        <f t="shared" si="30"/>
        <v>11578.800000000001</v>
      </c>
      <c r="BX50" s="27">
        <f t="shared" si="31"/>
        <v>11678.124</v>
      </c>
      <c r="BY50" s="29">
        <v>0</v>
      </c>
      <c r="BZ50" s="31"/>
      <c r="CA50" s="31">
        <v>0</v>
      </c>
      <c r="CB50" s="31">
        <v>0</v>
      </c>
      <c r="CC50" s="29">
        <v>0</v>
      </c>
      <c r="CD50" s="31"/>
      <c r="CE50" s="31">
        <v>0</v>
      </c>
      <c r="CF50" s="31">
        <v>0</v>
      </c>
      <c r="CG50" s="29">
        <v>0</v>
      </c>
      <c r="CH50" s="31"/>
      <c r="CI50" s="31">
        <v>600</v>
      </c>
      <c r="CJ50" s="31">
        <v>600</v>
      </c>
      <c r="CK50" s="31">
        <v>0</v>
      </c>
      <c r="CL50" s="27">
        <f t="shared" si="20"/>
        <v>600</v>
      </c>
      <c r="CM50" s="27">
        <f t="shared" si="21"/>
        <v>600</v>
      </c>
    </row>
    <row r="51" spans="1:91" ht="21" customHeight="1">
      <c r="A51" s="62">
        <v>43</v>
      </c>
      <c r="B51" s="50" t="s">
        <v>96</v>
      </c>
      <c r="C51" s="30">
        <v>22.6</v>
      </c>
      <c r="D51" s="29">
        <v>0</v>
      </c>
      <c r="E51" s="30">
        <v>22.6</v>
      </c>
      <c r="F51" s="56">
        <v>23.4</v>
      </c>
      <c r="G51" s="56">
        <v>22.6</v>
      </c>
      <c r="H51" s="56">
        <v>89.9</v>
      </c>
      <c r="I51" s="27">
        <f t="shared" si="22"/>
        <v>4610</v>
      </c>
      <c r="J51" s="27">
        <f t="shared" si="23"/>
        <v>4550.919</v>
      </c>
      <c r="K51" s="27">
        <f t="shared" si="12"/>
        <v>98.71841648590022</v>
      </c>
      <c r="L51" s="27">
        <f t="shared" si="24"/>
        <v>1110</v>
      </c>
      <c r="M51" s="27">
        <f t="shared" si="25"/>
        <v>1050.919</v>
      </c>
      <c r="N51" s="27">
        <f t="shared" si="13"/>
        <v>94.67738738738738</v>
      </c>
      <c r="O51" s="27">
        <f t="shared" si="26"/>
        <v>260</v>
      </c>
      <c r="P51" s="27">
        <f t="shared" si="27"/>
        <v>99.152</v>
      </c>
      <c r="Q51" s="27">
        <f t="shared" si="14"/>
        <v>38.135384615384616</v>
      </c>
      <c r="R51" s="31">
        <v>0</v>
      </c>
      <c r="S51" s="31">
        <v>0</v>
      </c>
      <c r="T51" s="27" t="e">
        <f t="shared" si="15"/>
        <v>#DIV/0!</v>
      </c>
      <c r="U51" s="31">
        <v>620</v>
      </c>
      <c r="V51" s="31">
        <v>560.7</v>
      </c>
      <c r="W51" s="27">
        <f t="shared" si="16"/>
        <v>90.43548387096774</v>
      </c>
      <c r="X51" s="31">
        <v>260</v>
      </c>
      <c r="Y51" s="31">
        <v>99.152</v>
      </c>
      <c r="Z51" s="27">
        <f t="shared" si="17"/>
        <v>38.135384615384616</v>
      </c>
      <c r="AA51" s="31">
        <v>0</v>
      </c>
      <c r="AB51" s="31">
        <v>0</v>
      </c>
      <c r="AC51" s="27" t="e">
        <f t="shared" si="18"/>
        <v>#DIV/0!</v>
      </c>
      <c r="AD51" s="31"/>
      <c r="AE51" s="31"/>
      <c r="AF51" s="27"/>
      <c r="AG51" s="30">
        <v>0</v>
      </c>
      <c r="AH51" s="27"/>
      <c r="AI51" s="30">
        <v>0</v>
      </c>
      <c r="AJ51" s="31"/>
      <c r="AK51" s="29">
        <v>3500</v>
      </c>
      <c r="AL51" s="31">
        <v>3500</v>
      </c>
      <c r="AM51" s="30">
        <v>0</v>
      </c>
      <c r="AN51" s="27"/>
      <c r="AO51" s="29">
        <v>0</v>
      </c>
      <c r="AP51" s="31">
        <v>0</v>
      </c>
      <c r="AQ51" s="30">
        <v>0</v>
      </c>
      <c r="AR51" s="31"/>
      <c r="AS51" s="30">
        <v>0</v>
      </c>
      <c r="AT51" s="31"/>
      <c r="AU51" s="27">
        <f t="shared" si="28"/>
        <v>180</v>
      </c>
      <c r="AV51" s="27">
        <f t="shared" si="29"/>
        <v>179.72</v>
      </c>
      <c r="AW51" s="27">
        <f t="shared" si="19"/>
        <v>99.84444444444445</v>
      </c>
      <c r="AX51" s="31">
        <v>180</v>
      </c>
      <c r="AY51" s="31">
        <v>179.72</v>
      </c>
      <c r="AZ51" s="31">
        <v>0</v>
      </c>
      <c r="BA51" s="31">
        <v>0</v>
      </c>
      <c r="BB51" s="29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0">
        <v>0</v>
      </c>
      <c r="BI51" s="31">
        <v>0</v>
      </c>
      <c r="BJ51" s="31">
        <v>50</v>
      </c>
      <c r="BK51" s="31">
        <v>0</v>
      </c>
      <c r="BL51" s="31">
        <v>50</v>
      </c>
      <c r="BM51" s="31">
        <v>0</v>
      </c>
      <c r="BN51" s="30">
        <v>0</v>
      </c>
      <c r="BO51" s="31">
        <v>0</v>
      </c>
      <c r="BP51" s="29">
        <v>0</v>
      </c>
      <c r="BQ51" s="31"/>
      <c r="BR51" s="29">
        <v>0</v>
      </c>
      <c r="BS51" s="31"/>
      <c r="BT51" s="31">
        <v>0</v>
      </c>
      <c r="BU51" s="31">
        <v>211.347</v>
      </c>
      <c r="BV51" s="31">
        <v>0</v>
      </c>
      <c r="BW51" s="27">
        <f t="shared" si="30"/>
        <v>4610</v>
      </c>
      <c r="BX51" s="27">
        <f t="shared" si="31"/>
        <v>4550.919</v>
      </c>
      <c r="BY51" s="29">
        <v>0</v>
      </c>
      <c r="BZ51" s="31"/>
      <c r="CA51" s="31">
        <v>0</v>
      </c>
      <c r="CB51" s="31">
        <v>0</v>
      </c>
      <c r="CC51" s="29">
        <v>0</v>
      </c>
      <c r="CD51" s="31"/>
      <c r="CE51" s="31">
        <v>0</v>
      </c>
      <c r="CF51" s="31">
        <v>0</v>
      </c>
      <c r="CG51" s="29">
        <v>0</v>
      </c>
      <c r="CH51" s="31"/>
      <c r="CI51" s="31">
        <v>0</v>
      </c>
      <c r="CJ51" s="31">
        <v>0</v>
      </c>
      <c r="CK51" s="31">
        <v>0</v>
      </c>
      <c r="CL51" s="27">
        <f t="shared" si="20"/>
        <v>0</v>
      </c>
      <c r="CM51" s="27">
        <f t="shared" si="21"/>
        <v>0</v>
      </c>
    </row>
    <row r="52" spans="1:91" ht="21" customHeight="1">
      <c r="A52" s="62">
        <v>44</v>
      </c>
      <c r="B52" s="50" t="s">
        <v>97</v>
      </c>
      <c r="C52" s="30">
        <v>726.8</v>
      </c>
      <c r="D52" s="29">
        <v>0</v>
      </c>
      <c r="E52" s="30">
        <v>726.8</v>
      </c>
      <c r="F52" s="56">
        <v>432.2</v>
      </c>
      <c r="G52" s="56">
        <v>518.7</v>
      </c>
      <c r="H52" s="56">
        <v>276.6</v>
      </c>
      <c r="I52" s="27">
        <f t="shared" si="22"/>
        <v>16130.3</v>
      </c>
      <c r="J52" s="27">
        <f t="shared" si="23"/>
        <v>15862.989</v>
      </c>
      <c r="K52" s="27">
        <f t="shared" si="12"/>
        <v>98.34280205575841</v>
      </c>
      <c r="L52" s="27">
        <f t="shared" si="24"/>
        <v>5053.8</v>
      </c>
      <c r="M52" s="27">
        <f t="shared" si="25"/>
        <v>4786.489</v>
      </c>
      <c r="N52" s="27">
        <f t="shared" si="13"/>
        <v>94.71069294392336</v>
      </c>
      <c r="O52" s="27">
        <f t="shared" si="26"/>
        <v>1693.3000000000002</v>
      </c>
      <c r="P52" s="27">
        <f t="shared" si="27"/>
        <v>1670.855</v>
      </c>
      <c r="Q52" s="27">
        <f t="shared" si="14"/>
        <v>98.67448178113742</v>
      </c>
      <c r="R52" s="31">
        <v>13.9</v>
      </c>
      <c r="S52" s="31">
        <v>33.405</v>
      </c>
      <c r="T52" s="27">
        <f t="shared" si="15"/>
        <v>240.32374100719426</v>
      </c>
      <c r="U52" s="31">
        <v>1011</v>
      </c>
      <c r="V52" s="31">
        <v>1010.774</v>
      </c>
      <c r="W52" s="27">
        <f t="shared" si="16"/>
        <v>99.97764589515332</v>
      </c>
      <c r="X52" s="31">
        <v>1679.4</v>
      </c>
      <c r="Y52" s="31">
        <v>1637.45</v>
      </c>
      <c r="Z52" s="27">
        <f t="shared" si="17"/>
        <v>97.50208407764677</v>
      </c>
      <c r="AA52" s="31">
        <v>28</v>
      </c>
      <c r="AB52" s="31">
        <v>20.9</v>
      </c>
      <c r="AC52" s="27">
        <f t="shared" si="18"/>
        <v>74.64285714285714</v>
      </c>
      <c r="AD52" s="31"/>
      <c r="AE52" s="31"/>
      <c r="AF52" s="27"/>
      <c r="AG52" s="30">
        <v>0</v>
      </c>
      <c r="AH52" s="27"/>
      <c r="AI52" s="30">
        <v>0</v>
      </c>
      <c r="AJ52" s="31"/>
      <c r="AK52" s="29">
        <v>11076.5</v>
      </c>
      <c r="AL52" s="31">
        <v>11076.5</v>
      </c>
      <c r="AM52" s="30">
        <v>0</v>
      </c>
      <c r="AN52" s="27"/>
      <c r="AO52" s="29">
        <v>0</v>
      </c>
      <c r="AP52" s="31">
        <v>0</v>
      </c>
      <c r="AQ52" s="30">
        <v>0</v>
      </c>
      <c r="AR52" s="31"/>
      <c r="AS52" s="30">
        <v>0</v>
      </c>
      <c r="AT52" s="31"/>
      <c r="AU52" s="27">
        <f t="shared" si="28"/>
        <v>0</v>
      </c>
      <c r="AV52" s="27">
        <f t="shared" si="29"/>
        <v>0.032</v>
      </c>
      <c r="AW52" s="27" t="e">
        <f t="shared" si="19"/>
        <v>#DIV/0!</v>
      </c>
      <c r="AX52" s="31">
        <v>0</v>
      </c>
      <c r="AY52" s="31">
        <v>0.032</v>
      </c>
      <c r="AZ52" s="31">
        <v>0</v>
      </c>
      <c r="BA52" s="31">
        <v>0</v>
      </c>
      <c r="BB52" s="29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0">
        <v>0</v>
      </c>
      <c r="BI52" s="31">
        <v>0</v>
      </c>
      <c r="BJ52" s="31">
        <v>0</v>
      </c>
      <c r="BK52" s="31">
        <v>6</v>
      </c>
      <c r="BL52" s="31">
        <v>0</v>
      </c>
      <c r="BM52" s="31">
        <v>0</v>
      </c>
      <c r="BN52" s="30">
        <v>0</v>
      </c>
      <c r="BO52" s="31">
        <v>0</v>
      </c>
      <c r="BP52" s="29">
        <v>0</v>
      </c>
      <c r="BQ52" s="31"/>
      <c r="BR52" s="29">
        <v>0</v>
      </c>
      <c r="BS52" s="31"/>
      <c r="BT52" s="31">
        <v>2321.5</v>
      </c>
      <c r="BU52" s="31">
        <v>2077.928</v>
      </c>
      <c r="BV52" s="31">
        <v>0</v>
      </c>
      <c r="BW52" s="27">
        <f t="shared" si="30"/>
        <v>16130.3</v>
      </c>
      <c r="BX52" s="27">
        <f t="shared" si="31"/>
        <v>15862.989</v>
      </c>
      <c r="BY52" s="29">
        <v>0</v>
      </c>
      <c r="BZ52" s="31"/>
      <c r="CA52" s="31">
        <v>0</v>
      </c>
      <c r="CB52" s="31">
        <v>0</v>
      </c>
      <c r="CC52" s="29">
        <v>0</v>
      </c>
      <c r="CD52" s="31"/>
      <c r="CE52" s="31">
        <v>0</v>
      </c>
      <c r="CF52" s="31">
        <v>0</v>
      </c>
      <c r="CG52" s="29">
        <v>0</v>
      </c>
      <c r="CH52" s="31"/>
      <c r="CI52" s="31">
        <v>0</v>
      </c>
      <c r="CJ52" s="31">
        <v>0</v>
      </c>
      <c r="CK52" s="31">
        <v>0</v>
      </c>
      <c r="CL52" s="27">
        <f t="shared" si="20"/>
        <v>0</v>
      </c>
      <c r="CM52" s="27">
        <f t="shared" si="21"/>
        <v>0</v>
      </c>
    </row>
    <row r="53" spans="1:91" ht="21" customHeight="1">
      <c r="A53" s="62">
        <v>45</v>
      </c>
      <c r="B53" s="50" t="s">
        <v>98</v>
      </c>
      <c r="C53" s="30">
        <v>1528.1</v>
      </c>
      <c r="D53" s="29">
        <v>0</v>
      </c>
      <c r="E53" s="30">
        <v>1653.1</v>
      </c>
      <c r="F53" s="56">
        <v>1102.4</v>
      </c>
      <c r="G53" s="56">
        <v>589.5</v>
      </c>
      <c r="H53" s="56">
        <v>1264.2</v>
      </c>
      <c r="I53" s="27">
        <f t="shared" si="22"/>
        <v>18499.2</v>
      </c>
      <c r="J53" s="27">
        <f t="shared" si="23"/>
        <v>18205.287</v>
      </c>
      <c r="K53" s="27">
        <f t="shared" si="12"/>
        <v>98.41121237675142</v>
      </c>
      <c r="L53" s="27">
        <f t="shared" si="24"/>
        <v>5333.4</v>
      </c>
      <c r="M53" s="27">
        <f t="shared" si="25"/>
        <v>5039.487</v>
      </c>
      <c r="N53" s="27">
        <f t="shared" si="13"/>
        <v>94.48920013499831</v>
      </c>
      <c r="O53" s="27">
        <f t="shared" si="26"/>
        <v>2207.4</v>
      </c>
      <c r="P53" s="27">
        <f t="shared" si="27"/>
        <v>2444.562</v>
      </c>
      <c r="Q53" s="27">
        <f t="shared" si="14"/>
        <v>110.74395216091328</v>
      </c>
      <c r="R53" s="31">
        <v>7.4</v>
      </c>
      <c r="S53" s="31">
        <v>0.362</v>
      </c>
      <c r="T53" s="27">
        <f t="shared" si="15"/>
        <v>4.891891891891891</v>
      </c>
      <c r="U53" s="31">
        <v>1092</v>
      </c>
      <c r="V53" s="31">
        <v>680</v>
      </c>
      <c r="W53" s="27">
        <f t="shared" si="16"/>
        <v>62.27106227106227</v>
      </c>
      <c r="X53" s="31">
        <v>2200</v>
      </c>
      <c r="Y53" s="31">
        <v>2444.2</v>
      </c>
      <c r="Z53" s="27">
        <f t="shared" si="17"/>
        <v>111.1</v>
      </c>
      <c r="AA53" s="31">
        <v>64</v>
      </c>
      <c r="AB53" s="31">
        <v>30</v>
      </c>
      <c r="AC53" s="27">
        <f t="shared" si="18"/>
        <v>46.875</v>
      </c>
      <c r="AD53" s="31"/>
      <c r="AE53" s="31"/>
      <c r="AF53" s="27"/>
      <c r="AG53" s="30">
        <v>0</v>
      </c>
      <c r="AH53" s="27"/>
      <c r="AI53" s="30">
        <v>0</v>
      </c>
      <c r="AJ53" s="31"/>
      <c r="AK53" s="29">
        <v>13165.8</v>
      </c>
      <c r="AL53" s="31">
        <v>13165.8</v>
      </c>
      <c r="AM53" s="30">
        <v>0</v>
      </c>
      <c r="AN53" s="27"/>
      <c r="AO53" s="29">
        <v>0</v>
      </c>
      <c r="AP53" s="31">
        <v>0</v>
      </c>
      <c r="AQ53" s="30">
        <v>0</v>
      </c>
      <c r="AR53" s="31"/>
      <c r="AS53" s="30">
        <v>0</v>
      </c>
      <c r="AT53" s="31"/>
      <c r="AU53" s="27">
        <f t="shared" si="28"/>
        <v>800</v>
      </c>
      <c r="AV53" s="27">
        <f t="shared" si="29"/>
        <v>1245.625</v>
      </c>
      <c r="AW53" s="27">
        <f t="shared" si="19"/>
        <v>155.703125</v>
      </c>
      <c r="AX53" s="31">
        <v>600</v>
      </c>
      <c r="AY53" s="31">
        <v>1215.625</v>
      </c>
      <c r="AZ53" s="31">
        <v>0</v>
      </c>
      <c r="BA53" s="31">
        <v>0</v>
      </c>
      <c r="BB53" s="29">
        <v>0</v>
      </c>
      <c r="BC53" s="31">
        <v>0</v>
      </c>
      <c r="BD53" s="31">
        <v>200</v>
      </c>
      <c r="BE53" s="31">
        <v>30</v>
      </c>
      <c r="BF53" s="31">
        <v>0</v>
      </c>
      <c r="BG53" s="31">
        <v>0</v>
      </c>
      <c r="BH53" s="30">
        <v>0</v>
      </c>
      <c r="BI53" s="31">
        <v>0</v>
      </c>
      <c r="BJ53" s="31">
        <v>1170</v>
      </c>
      <c r="BK53" s="31">
        <v>639.3</v>
      </c>
      <c r="BL53" s="31">
        <v>300</v>
      </c>
      <c r="BM53" s="31">
        <v>52.9</v>
      </c>
      <c r="BN53" s="30">
        <v>0</v>
      </c>
      <c r="BO53" s="31">
        <v>0</v>
      </c>
      <c r="BP53" s="29">
        <v>0</v>
      </c>
      <c r="BQ53" s="31"/>
      <c r="BR53" s="29">
        <v>0</v>
      </c>
      <c r="BS53" s="31"/>
      <c r="BT53" s="31">
        <v>0</v>
      </c>
      <c r="BU53" s="31">
        <v>0</v>
      </c>
      <c r="BV53" s="31">
        <v>0</v>
      </c>
      <c r="BW53" s="27">
        <f t="shared" si="30"/>
        <v>18499.2</v>
      </c>
      <c r="BX53" s="27">
        <f t="shared" si="31"/>
        <v>18205.287</v>
      </c>
      <c r="BY53" s="29">
        <v>0</v>
      </c>
      <c r="BZ53" s="31"/>
      <c r="CA53" s="31">
        <v>0</v>
      </c>
      <c r="CB53" s="31">
        <v>0</v>
      </c>
      <c r="CC53" s="29">
        <v>0</v>
      </c>
      <c r="CD53" s="31"/>
      <c r="CE53" s="31">
        <v>0</v>
      </c>
      <c r="CF53" s="31">
        <v>0</v>
      </c>
      <c r="CG53" s="29">
        <v>0</v>
      </c>
      <c r="CH53" s="31"/>
      <c r="CI53" s="31">
        <v>900</v>
      </c>
      <c r="CJ53" s="31">
        <v>0</v>
      </c>
      <c r="CK53" s="31">
        <v>0</v>
      </c>
      <c r="CL53" s="27">
        <f t="shared" si="20"/>
        <v>900</v>
      </c>
      <c r="CM53" s="27">
        <f t="shared" si="21"/>
        <v>0</v>
      </c>
    </row>
    <row r="54" spans="1:91" ht="21" customHeight="1">
      <c r="A54" s="62">
        <v>46</v>
      </c>
      <c r="B54" s="50" t="s">
        <v>99</v>
      </c>
      <c r="C54" s="30">
        <v>100.5</v>
      </c>
      <c r="D54" s="29">
        <v>0</v>
      </c>
      <c r="E54" s="30">
        <v>100.5</v>
      </c>
      <c r="F54" s="57">
        <v>5</v>
      </c>
      <c r="G54" s="57">
        <v>100.5</v>
      </c>
      <c r="H54" s="57">
        <v>74.1</v>
      </c>
      <c r="I54" s="27">
        <f t="shared" si="22"/>
        <v>4894.7</v>
      </c>
      <c r="J54" s="27">
        <f t="shared" si="23"/>
        <v>4101.126</v>
      </c>
      <c r="K54" s="27">
        <f t="shared" si="12"/>
        <v>83.78707581669971</v>
      </c>
      <c r="L54" s="27">
        <f t="shared" si="24"/>
        <v>1394.6999999999998</v>
      </c>
      <c r="M54" s="27">
        <f t="shared" si="25"/>
        <v>601.126</v>
      </c>
      <c r="N54" s="27">
        <f t="shared" si="13"/>
        <v>43.10073851007385</v>
      </c>
      <c r="O54" s="27">
        <f t="shared" si="26"/>
        <v>724.6999999999999</v>
      </c>
      <c r="P54" s="27">
        <f t="shared" si="27"/>
        <v>110.9</v>
      </c>
      <c r="Q54" s="27">
        <f t="shared" si="14"/>
        <v>15.302883951980132</v>
      </c>
      <c r="R54" s="31">
        <v>0.4</v>
      </c>
      <c r="S54" s="31">
        <v>0</v>
      </c>
      <c r="T54" s="27">
        <f t="shared" si="15"/>
        <v>0</v>
      </c>
      <c r="U54" s="31">
        <v>240</v>
      </c>
      <c r="V54" s="31">
        <v>240.2</v>
      </c>
      <c r="W54" s="27">
        <f t="shared" si="16"/>
        <v>100.08333333333333</v>
      </c>
      <c r="X54" s="31">
        <v>724.3</v>
      </c>
      <c r="Y54" s="31">
        <v>110.9</v>
      </c>
      <c r="Z54" s="27">
        <f t="shared" si="17"/>
        <v>15.311335082148284</v>
      </c>
      <c r="AA54" s="31">
        <v>0</v>
      </c>
      <c r="AB54" s="31">
        <v>0</v>
      </c>
      <c r="AC54" s="27" t="e">
        <f t="shared" si="18"/>
        <v>#DIV/0!</v>
      </c>
      <c r="AD54" s="31"/>
      <c r="AE54" s="31"/>
      <c r="AF54" s="27"/>
      <c r="AG54" s="30">
        <v>0</v>
      </c>
      <c r="AH54" s="27"/>
      <c r="AI54" s="30">
        <v>0</v>
      </c>
      <c r="AJ54" s="31"/>
      <c r="AK54" s="29">
        <v>3500</v>
      </c>
      <c r="AL54" s="31">
        <v>3500</v>
      </c>
      <c r="AM54" s="30">
        <v>0</v>
      </c>
      <c r="AN54" s="27"/>
      <c r="AO54" s="29">
        <v>0</v>
      </c>
      <c r="AP54" s="31">
        <v>0</v>
      </c>
      <c r="AQ54" s="30">
        <v>0</v>
      </c>
      <c r="AR54" s="31"/>
      <c r="AS54" s="30">
        <v>0</v>
      </c>
      <c r="AT54" s="31"/>
      <c r="AU54" s="27">
        <f t="shared" si="28"/>
        <v>250</v>
      </c>
      <c r="AV54" s="27">
        <f t="shared" si="29"/>
        <v>250.026</v>
      </c>
      <c r="AW54" s="27">
        <f t="shared" si="19"/>
        <v>100.0104</v>
      </c>
      <c r="AX54" s="31">
        <v>250</v>
      </c>
      <c r="AY54" s="31">
        <v>250.026</v>
      </c>
      <c r="AZ54" s="31">
        <v>0</v>
      </c>
      <c r="BA54" s="31">
        <v>0</v>
      </c>
      <c r="BB54" s="29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0">
        <v>0</v>
      </c>
      <c r="BI54" s="31">
        <v>0</v>
      </c>
      <c r="BJ54" s="31">
        <v>180</v>
      </c>
      <c r="BK54" s="31">
        <v>0</v>
      </c>
      <c r="BL54" s="31">
        <v>120</v>
      </c>
      <c r="BM54" s="31">
        <v>0</v>
      </c>
      <c r="BN54" s="30">
        <v>0</v>
      </c>
      <c r="BO54" s="31">
        <v>0</v>
      </c>
      <c r="BP54" s="29">
        <v>0</v>
      </c>
      <c r="BQ54" s="31"/>
      <c r="BR54" s="29">
        <v>0</v>
      </c>
      <c r="BS54" s="31"/>
      <c r="BT54" s="31">
        <v>0</v>
      </c>
      <c r="BU54" s="31">
        <v>0</v>
      </c>
      <c r="BV54" s="31">
        <v>0</v>
      </c>
      <c r="BW54" s="27">
        <f t="shared" si="30"/>
        <v>4894.7</v>
      </c>
      <c r="BX54" s="27">
        <f t="shared" si="31"/>
        <v>4101.126</v>
      </c>
      <c r="BY54" s="29">
        <v>0</v>
      </c>
      <c r="BZ54" s="31"/>
      <c r="CA54" s="31">
        <v>0</v>
      </c>
      <c r="CB54" s="31">
        <v>0</v>
      </c>
      <c r="CC54" s="29">
        <v>0</v>
      </c>
      <c r="CD54" s="31"/>
      <c r="CE54" s="31">
        <v>0</v>
      </c>
      <c r="CF54" s="31">
        <v>0</v>
      </c>
      <c r="CG54" s="29">
        <v>0</v>
      </c>
      <c r="CH54" s="31"/>
      <c r="CI54" s="31">
        <v>245</v>
      </c>
      <c r="CJ54" s="31">
        <v>0</v>
      </c>
      <c r="CK54" s="31">
        <v>0</v>
      </c>
      <c r="CL54" s="27">
        <f t="shared" si="20"/>
        <v>245</v>
      </c>
      <c r="CM54" s="27">
        <f t="shared" si="21"/>
        <v>0</v>
      </c>
    </row>
    <row r="55" spans="1:91" ht="21" customHeight="1">
      <c r="A55" s="62">
        <v>47</v>
      </c>
      <c r="B55" s="50" t="s">
        <v>100</v>
      </c>
      <c r="C55" s="30">
        <v>1000.6</v>
      </c>
      <c r="D55" s="29">
        <v>0</v>
      </c>
      <c r="E55" s="30">
        <v>1000.6</v>
      </c>
      <c r="F55" s="56">
        <v>699.7</v>
      </c>
      <c r="G55" s="56">
        <v>1000.6</v>
      </c>
      <c r="H55" s="56">
        <v>2811.5</v>
      </c>
      <c r="I55" s="27">
        <f t="shared" si="22"/>
        <v>13030.1</v>
      </c>
      <c r="J55" s="27">
        <f t="shared" si="23"/>
        <v>12249.456</v>
      </c>
      <c r="K55" s="27">
        <f t="shared" si="12"/>
        <v>94.00891781337057</v>
      </c>
      <c r="L55" s="27">
        <f t="shared" si="24"/>
        <v>3205</v>
      </c>
      <c r="M55" s="27">
        <f t="shared" si="25"/>
        <v>2424.3559999999998</v>
      </c>
      <c r="N55" s="27">
        <f t="shared" si="13"/>
        <v>75.64293291731668</v>
      </c>
      <c r="O55" s="27">
        <f t="shared" si="26"/>
        <v>1005</v>
      </c>
      <c r="P55" s="27">
        <f t="shared" si="27"/>
        <v>777.712</v>
      </c>
      <c r="Q55" s="27">
        <f t="shared" si="14"/>
        <v>77.38427860696517</v>
      </c>
      <c r="R55" s="31">
        <v>5</v>
      </c>
      <c r="S55" s="31">
        <v>1.912</v>
      </c>
      <c r="T55" s="27">
        <f t="shared" si="15"/>
        <v>38.239999999999995</v>
      </c>
      <c r="U55" s="31">
        <v>700</v>
      </c>
      <c r="V55" s="31">
        <v>501.6</v>
      </c>
      <c r="W55" s="27">
        <f t="shared" si="16"/>
        <v>71.65714285714286</v>
      </c>
      <c r="X55" s="31">
        <v>1000</v>
      </c>
      <c r="Y55" s="31">
        <v>775.8</v>
      </c>
      <c r="Z55" s="27">
        <f t="shared" si="17"/>
        <v>77.58</v>
      </c>
      <c r="AA55" s="31">
        <v>40</v>
      </c>
      <c r="AB55" s="31">
        <v>25</v>
      </c>
      <c r="AC55" s="27">
        <f t="shared" si="18"/>
        <v>62.5</v>
      </c>
      <c r="AD55" s="31"/>
      <c r="AE55" s="31"/>
      <c r="AF55" s="27"/>
      <c r="AG55" s="30">
        <v>0</v>
      </c>
      <c r="AH55" s="27"/>
      <c r="AI55" s="30">
        <v>0</v>
      </c>
      <c r="AJ55" s="31"/>
      <c r="AK55" s="29">
        <v>9825.1</v>
      </c>
      <c r="AL55" s="31">
        <v>9825.1</v>
      </c>
      <c r="AM55" s="30">
        <v>0</v>
      </c>
      <c r="AN55" s="27"/>
      <c r="AO55" s="29">
        <v>0</v>
      </c>
      <c r="AP55" s="31">
        <v>0</v>
      </c>
      <c r="AQ55" s="30">
        <v>0</v>
      </c>
      <c r="AR55" s="31"/>
      <c r="AS55" s="30">
        <v>0</v>
      </c>
      <c r="AT55" s="31"/>
      <c r="AU55" s="27">
        <f t="shared" si="28"/>
        <v>300</v>
      </c>
      <c r="AV55" s="27">
        <f t="shared" si="29"/>
        <v>320.044</v>
      </c>
      <c r="AW55" s="27">
        <f t="shared" si="19"/>
        <v>106.68133333333331</v>
      </c>
      <c r="AX55" s="31">
        <v>200</v>
      </c>
      <c r="AY55" s="31">
        <v>200.044</v>
      </c>
      <c r="AZ55" s="31">
        <v>0</v>
      </c>
      <c r="BA55" s="31">
        <v>0</v>
      </c>
      <c r="BB55" s="29">
        <v>0</v>
      </c>
      <c r="BC55" s="31">
        <v>0</v>
      </c>
      <c r="BD55" s="31">
        <v>100</v>
      </c>
      <c r="BE55" s="31">
        <v>120</v>
      </c>
      <c r="BF55" s="31">
        <v>0</v>
      </c>
      <c r="BG55" s="31">
        <v>0</v>
      </c>
      <c r="BH55" s="30">
        <v>0</v>
      </c>
      <c r="BI55" s="31">
        <v>0</v>
      </c>
      <c r="BJ55" s="31">
        <v>360</v>
      </c>
      <c r="BK55" s="31">
        <v>0</v>
      </c>
      <c r="BL55" s="31">
        <v>360</v>
      </c>
      <c r="BM55" s="31">
        <v>0</v>
      </c>
      <c r="BN55" s="30">
        <v>0</v>
      </c>
      <c r="BO55" s="31">
        <v>0</v>
      </c>
      <c r="BP55" s="29">
        <v>0</v>
      </c>
      <c r="BQ55" s="31"/>
      <c r="BR55" s="29">
        <v>0</v>
      </c>
      <c r="BS55" s="31"/>
      <c r="BT55" s="31">
        <v>800</v>
      </c>
      <c r="BU55" s="31">
        <v>800</v>
      </c>
      <c r="BV55" s="31">
        <v>0</v>
      </c>
      <c r="BW55" s="27">
        <f t="shared" si="30"/>
        <v>13030.1</v>
      </c>
      <c r="BX55" s="27">
        <f t="shared" si="31"/>
        <v>12249.456</v>
      </c>
      <c r="BY55" s="29">
        <v>0</v>
      </c>
      <c r="BZ55" s="31"/>
      <c r="CA55" s="31">
        <v>0</v>
      </c>
      <c r="CB55" s="31">
        <v>0</v>
      </c>
      <c r="CC55" s="29">
        <v>0</v>
      </c>
      <c r="CD55" s="31"/>
      <c r="CE55" s="31">
        <v>0</v>
      </c>
      <c r="CF55" s="31">
        <v>0</v>
      </c>
      <c r="CG55" s="29">
        <v>0</v>
      </c>
      <c r="CH55" s="31"/>
      <c r="CI55" s="31">
        <v>1100</v>
      </c>
      <c r="CJ55" s="31">
        <v>1000</v>
      </c>
      <c r="CK55" s="31">
        <v>0</v>
      </c>
      <c r="CL55" s="27">
        <f t="shared" si="20"/>
        <v>1100</v>
      </c>
      <c r="CM55" s="27">
        <f t="shared" si="21"/>
        <v>1000</v>
      </c>
    </row>
    <row r="56" spans="1:91" ht="21" customHeight="1">
      <c r="A56" s="62">
        <v>48</v>
      </c>
      <c r="B56" s="50" t="s">
        <v>101</v>
      </c>
      <c r="C56" s="30">
        <v>3193.2</v>
      </c>
      <c r="D56" s="29">
        <v>0</v>
      </c>
      <c r="E56" s="30">
        <v>3133.2</v>
      </c>
      <c r="F56" s="56">
        <v>487.2</v>
      </c>
      <c r="G56" s="56">
        <v>3133.2</v>
      </c>
      <c r="H56" s="56">
        <v>521.5</v>
      </c>
      <c r="I56" s="27">
        <f t="shared" si="22"/>
        <v>16026</v>
      </c>
      <c r="J56" s="27">
        <f t="shared" si="23"/>
        <v>15814.302</v>
      </c>
      <c r="K56" s="27">
        <f t="shared" si="12"/>
        <v>98.67903406963684</v>
      </c>
      <c r="L56" s="27">
        <f t="shared" si="24"/>
        <v>4458</v>
      </c>
      <c r="M56" s="27">
        <f t="shared" si="25"/>
        <v>4246.302</v>
      </c>
      <c r="N56" s="27">
        <f t="shared" si="13"/>
        <v>95.25127860026917</v>
      </c>
      <c r="O56" s="27">
        <f t="shared" si="26"/>
        <v>1870</v>
      </c>
      <c r="P56" s="27">
        <f t="shared" si="27"/>
        <v>1796.483</v>
      </c>
      <c r="Q56" s="27">
        <f t="shared" si="14"/>
        <v>96.06860962566844</v>
      </c>
      <c r="R56" s="31">
        <v>20</v>
      </c>
      <c r="S56" s="31">
        <v>20</v>
      </c>
      <c r="T56" s="27">
        <f t="shared" si="15"/>
        <v>100</v>
      </c>
      <c r="U56" s="31">
        <v>2200</v>
      </c>
      <c r="V56" s="31">
        <v>2016.049</v>
      </c>
      <c r="W56" s="27">
        <f t="shared" si="16"/>
        <v>91.63859090909091</v>
      </c>
      <c r="X56" s="31">
        <v>1850</v>
      </c>
      <c r="Y56" s="31">
        <v>1776.483</v>
      </c>
      <c r="Z56" s="27">
        <f t="shared" si="17"/>
        <v>96.0261081081081</v>
      </c>
      <c r="AA56" s="31">
        <v>112</v>
      </c>
      <c r="AB56" s="31">
        <v>112</v>
      </c>
      <c r="AC56" s="27">
        <f t="shared" si="18"/>
        <v>100</v>
      </c>
      <c r="AD56" s="31"/>
      <c r="AE56" s="31"/>
      <c r="AF56" s="27"/>
      <c r="AG56" s="30">
        <v>0</v>
      </c>
      <c r="AH56" s="27"/>
      <c r="AI56" s="30">
        <v>0</v>
      </c>
      <c r="AJ56" s="31"/>
      <c r="AK56" s="29">
        <v>11568</v>
      </c>
      <c r="AL56" s="31">
        <v>11568</v>
      </c>
      <c r="AM56" s="30">
        <v>0</v>
      </c>
      <c r="AN56" s="27"/>
      <c r="AO56" s="29">
        <v>0</v>
      </c>
      <c r="AP56" s="31">
        <v>0</v>
      </c>
      <c r="AQ56" s="30">
        <v>0</v>
      </c>
      <c r="AR56" s="31"/>
      <c r="AS56" s="30">
        <v>0</v>
      </c>
      <c r="AT56" s="31"/>
      <c r="AU56" s="27">
        <f t="shared" si="28"/>
        <v>276</v>
      </c>
      <c r="AV56" s="27">
        <f t="shared" si="29"/>
        <v>321.77</v>
      </c>
      <c r="AW56" s="27">
        <f t="shared" si="19"/>
        <v>116.58333333333333</v>
      </c>
      <c r="AX56" s="31">
        <v>276</v>
      </c>
      <c r="AY56" s="31">
        <v>321.77</v>
      </c>
      <c r="AZ56" s="31">
        <v>0</v>
      </c>
      <c r="BA56" s="31">
        <v>0</v>
      </c>
      <c r="BB56" s="29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0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0">
        <v>0</v>
      </c>
      <c r="BO56" s="31">
        <v>0</v>
      </c>
      <c r="BP56" s="29">
        <v>0</v>
      </c>
      <c r="BQ56" s="31"/>
      <c r="BR56" s="29">
        <v>0</v>
      </c>
      <c r="BS56" s="31"/>
      <c r="BT56" s="31">
        <v>0</v>
      </c>
      <c r="BU56" s="31">
        <v>0</v>
      </c>
      <c r="BV56" s="31">
        <v>0</v>
      </c>
      <c r="BW56" s="27">
        <f t="shared" si="30"/>
        <v>16026</v>
      </c>
      <c r="BX56" s="27">
        <f t="shared" si="31"/>
        <v>15814.302</v>
      </c>
      <c r="BY56" s="29">
        <v>0</v>
      </c>
      <c r="BZ56" s="31"/>
      <c r="CA56" s="31">
        <v>0</v>
      </c>
      <c r="CB56" s="31">
        <v>0</v>
      </c>
      <c r="CC56" s="29">
        <v>0</v>
      </c>
      <c r="CD56" s="31"/>
      <c r="CE56" s="31">
        <v>0</v>
      </c>
      <c r="CF56" s="31">
        <v>0</v>
      </c>
      <c r="CG56" s="29">
        <v>0</v>
      </c>
      <c r="CH56" s="31"/>
      <c r="CI56" s="31">
        <v>1631</v>
      </c>
      <c r="CJ56" s="31">
        <v>0</v>
      </c>
      <c r="CK56" s="31">
        <v>0</v>
      </c>
      <c r="CL56" s="27">
        <f t="shared" si="20"/>
        <v>1631</v>
      </c>
      <c r="CM56" s="27">
        <f t="shared" si="21"/>
        <v>0</v>
      </c>
    </row>
    <row r="57" spans="1:91" ht="21" customHeight="1">
      <c r="A57" s="62">
        <v>49</v>
      </c>
      <c r="B57" s="50" t="s">
        <v>102</v>
      </c>
      <c r="C57" s="30">
        <v>3242.3</v>
      </c>
      <c r="D57" s="29">
        <v>0</v>
      </c>
      <c r="E57" s="30">
        <v>3242.3</v>
      </c>
      <c r="F57" s="56">
        <v>114.1</v>
      </c>
      <c r="G57" s="56">
        <v>1863.2</v>
      </c>
      <c r="H57" s="56">
        <v>521.5</v>
      </c>
      <c r="I57" s="27">
        <f t="shared" si="22"/>
        <v>13069.9</v>
      </c>
      <c r="J57" s="27">
        <f t="shared" si="23"/>
        <v>12222.436</v>
      </c>
      <c r="K57" s="27">
        <f t="shared" si="12"/>
        <v>93.51591060375367</v>
      </c>
      <c r="L57" s="27">
        <f t="shared" si="24"/>
        <v>3309.9</v>
      </c>
      <c r="M57" s="27">
        <f t="shared" si="25"/>
        <v>2462.436</v>
      </c>
      <c r="N57" s="27">
        <f t="shared" si="13"/>
        <v>74.39608447385118</v>
      </c>
      <c r="O57" s="27">
        <f t="shared" si="26"/>
        <v>1025.9</v>
      </c>
      <c r="P57" s="27">
        <f t="shared" si="27"/>
        <v>760.192</v>
      </c>
      <c r="Q57" s="27">
        <f t="shared" si="14"/>
        <v>74.10000974753873</v>
      </c>
      <c r="R57" s="31">
        <v>25.9</v>
      </c>
      <c r="S57" s="31">
        <v>0</v>
      </c>
      <c r="T57" s="27">
        <f t="shared" si="15"/>
        <v>0</v>
      </c>
      <c r="U57" s="31">
        <v>974</v>
      </c>
      <c r="V57" s="31">
        <v>832.2</v>
      </c>
      <c r="W57" s="27">
        <f t="shared" si="16"/>
        <v>85.44147843942505</v>
      </c>
      <c r="X57" s="31">
        <v>1000</v>
      </c>
      <c r="Y57" s="31">
        <v>760.192</v>
      </c>
      <c r="Z57" s="27">
        <f t="shared" si="17"/>
        <v>76.0192</v>
      </c>
      <c r="AA57" s="31">
        <v>0</v>
      </c>
      <c r="AB57" s="31">
        <v>0</v>
      </c>
      <c r="AC57" s="27" t="e">
        <f t="shared" si="18"/>
        <v>#DIV/0!</v>
      </c>
      <c r="AD57" s="31"/>
      <c r="AE57" s="31"/>
      <c r="AF57" s="27"/>
      <c r="AG57" s="30">
        <v>0</v>
      </c>
      <c r="AH57" s="27"/>
      <c r="AI57" s="30">
        <v>0</v>
      </c>
      <c r="AJ57" s="31"/>
      <c r="AK57" s="29">
        <v>9760</v>
      </c>
      <c r="AL57" s="31">
        <v>9760</v>
      </c>
      <c r="AM57" s="30">
        <v>0</v>
      </c>
      <c r="AN57" s="27"/>
      <c r="AO57" s="29">
        <v>0</v>
      </c>
      <c r="AP57" s="31">
        <v>0</v>
      </c>
      <c r="AQ57" s="30">
        <v>0</v>
      </c>
      <c r="AR57" s="31"/>
      <c r="AS57" s="30">
        <v>0</v>
      </c>
      <c r="AT57" s="31"/>
      <c r="AU57" s="27">
        <f t="shared" si="28"/>
        <v>450</v>
      </c>
      <c r="AV57" s="27">
        <f t="shared" si="29"/>
        <v>770.244</v>
      </c>
      <c r="AW57" s="27">
        <f t="shared" si="19"/>
        <v>171.16533333333334</v>
      </c>
      <c r="AX57" s="31">
        <v>150</v>
      </c>
      <c r="AY57" s="31">
        <v>770.244</v>
      </c>
      <c r="AZ57" s="31">
        <v>300</v>
      </c>
      <c r="BA57" s="31">
        <v>0</v>
      </c>
      <c r="BB57" s="29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0">
        <v>0</v>
      </c>
      <c r="BI57" s="31">
        <v>0</v>
      </c>
      <c r="BJ57" s="31">
        <v>410</v>
      </c>
      <c r="BK57" s="31">
        <v>0</v>
      </c>
      <c r="BL57" s="31">
        <v>300</v>
      </c>
      <c r="BM57" s="31">
        <v>0</v>
      </c>
      <c r="BN57" s="30">
        <v>0</v>
      </c>
      <c r="BO57" s="31">
        <v>0</v>
      </c>
      <c r="BP57" s="29">
        <v>0</v>
      </c>
      <c r="BQ57" s="31"/>
      <c r="BR57" s="29">
        <v>0</v>
      </c>
      <c r="BS57" s="31"/>
      <c r="BT57" s="31">
        <v>450</v>
      </c>
      <c r="BU57" s="31">
        <v>99.8</v>
      </c>
      <c r="BV57" s="31">
        <v>0</v>
      </c>
      <c r="BW57" s="27">
        <f t="shared" si="30"/>
        <v>13069.9</v>
      </c>
      <c r="BX57" s="27">
        <f t="shared" si="31"/>
        <v>12222.436</v>
      </c>
      <c r="BY57" s="29">
        <v>0</v>
      </c>
      <c r="BZ57" s="31"/>
      <c r="CA57" s="31">
        <v>0</v>
      </c>
      <c r="CB57" s="31">
        <v>0</v>
      </c>
      <c r="CC57" s="29">
        <v>0</v>
      </c>
      <c r="CD57" s="31"/>
      <c r="CE57" s="31">
        <v>0</v>
      </c>
      <c r="CF57" s="31">
        <v>0</v>
      </c>
      <c r="CG57" s="29">
        <v>0</v>
      </c>
      <c r="CH57" s="31"/>
      <c r="CI57" s="31">
        <v>1080</v>
      </c>
      <c r="CJ57" s="31">
        <v>0</v>
      </c>
      <c r="CK57" s="31">
        <v>0</v>
      </c>
      <c r="CL57" s="27">
        <f t="shared" si="20"/>
        <v>1080</v>
      </c>
      <c r="CM57" s="27">
        <f t="shared" si="21"/>
        <v>0</v>
      </c>
    </row>
    <row r="58" spans="1:91" ht="21" customHeight="1">
      <c r="A58" s="62">
        <v>50</v>
      </c>
      <c r="B58" s="50" t="s">
        <v>103</v>
      </c>
      <c r="C58" s="30">
        <v>7854</v>
      </c>
      <c r="D58" s="29">
        <v>0</v>
      </c>
      <c r="E58" s="30">
        <v>10515.5</v>
      </c>
      <c r="F58" s="56">
        <v>2701.5</v>
      </c>
      <c r="G58" s="55">
        <v>9300</v>
      </c>
      <c r="H58" s="55">
        <v>2000</v>
      </c>
      <c r="I58" s="27">
        <f t="shared" si="22"/>
        <v>166303.1</v>
      </c>
      <c r="J58" s="27">
        <f t="shared" si="23"/>
        <v>166718.6078</v>
      </c>
      <c r="K58" s="27">
        <f t="shared" si="12"/>
        <v>100.24984970214024</v>
      </c>
      <c r="L58" s="27">
        <f t="shared" si="24"/>
        <v>77412.5</v>
      </c>
      <c r="M58" s="27">
        <f t="shared" si="25"/>
        <v>69031.00779999999</v>
      </c>
      <c r="N58" s="27">
        <f t="shared" si="13"/>
        <v>89.1729472630389</v>
      </c>
      <c r="O58" s="27">
        <f t="shared" si="26"/>
        <v>20500</v>
      </c>
      <c r="P58" s="27">
        <f t="shared" si="27"/>
        <v>20946.494000000002</v>
      </c>
      <c r="Q58" s="27">
        <f t="shared" si="14"/>
        <v>102.17801951219514</v>
      </c>
      <c r="R58" s="31">
        <v>2500</v>
      </c>
      <c r="S58" s="31">
        <v>4337.81</v>
      </c>
      <c r="T58" s="27">
        <f t="shared" si="15"/>
        <v>173.5124</v>
      </c>
      <c r="U58" s="31">
        <v>6600</v>
      </c>
      <c r="V58" s="31">
        <v>6906.2538</v>
      </c>
      <c r="W58" s="27">
        <f t="shared" si="16"/>
        <v>104.6402090909091</v>
      </c>
      <c r="X58" s="31">
        <v>18000</v>
      </c>
      <c r="Y58" s="31">
        <v>16608.684</v>
      </c>
      <c r="Z58" s="27">
        <f t="shared" si="17"/>
        <v>92.27046666666668</v>
      </c>
      <c r="AA58" s="31">
        <v>4270</v>
      </c>
      <c r="AB58" s="31">
        <v>4791.93</v>
      </c>
      <c r="AC58" s="27">
        <f t="shared" si="18"/>
        <v>112.2231850117096</v>
      </c>
      <c r="AD58" s="31">
        <v>5000</v>
      </c>
      <c r="AE58" s="31">
        <v>5250.1</v>
      </c>
      <c r="AF58" s="27">
        <f>AE58/AD58*100</f>
        <v>105.00200000000002</v>
      </c>
      <c r="AG58" s="30">
        <v>0</v>
      </c>
      <c r="AH58" s="27"/>
      <c r="AI58" s="30">
        <v>0</v>
      </c>
      <c r="AJ58" s="31"/>
      <c r="AK58" s="29">
        <v>80032.9</v>
      </c>
      <c r="AL58" s="31">
        <v>80032.9</v>
      </c>
      <c r="AM58" s="30">
        <v>0</v>
      </c>
      <c r="AN58" s="27"/>
      <c r="AO58" s="29">
        <v>3500.6</v>
      </c>
      <c r="AP58" s="31">
        <v>3500.6</v>
      </c>
      <c r="AQ58" s="30">
        <v>0</v>
      </c>
      <c r="AR58" s="31"/>
      <c r="AS58" s="30">
        <v>0</v>
      </c>
      <c r="AT58" s="31"/>
      <c r="AU58" s="27">
        <f t="shared" si="28"/>
        <v>4336</v>
      </c>
      <c r="AV58" s="27">
        <f t="shared" si="29"/>
        <v>4589.4</v>
      </c>
      <c r="AW58" s="27">
        <f t="shared" si="19"/>
        <v>105.8440959409594</v>
      </c>
      <c r="AX58" s="31">
        <v>1100</v>
      </c>
      <c r="AY58" s="31">
        <v>1083.7</v>
      </c>
      <c r="AZ58" s="31">
        <v>0</v>
      </c>
      <c r="BA58" s="31">
        <v>0</v>
      </c>
      <c r="BB58" s="29">
        <v>0</v>
      </c>
      <c r="BC58" s="31">
        <v>0</v>
      </c>
      <c r="BD58" s="31">
        <v>3236</v>
      </c>
      <c r="BE58" s="31">
        <v>3505.7</v>
      </c>
      <c r="BF58" s="31">
        <v>5357.1</v>
      </c>
      <c r="BG58" s="31">
        <v>5354.1</v>
      </c>
      <c r="BH58" s="30">
        <v>0</v>
      </c>
      <c r="BI58" s="31">
        <v>0</v>
      </c>
      <c r="BJ58" s="31">
        <v>23441</v>
      </c>
      <c r="BK58" s="31">
        <v>23450.55</v>
      </c>
      <c r="BL58" s="31">
        <v>7800</v>
      </c>
      <c r="BM58" s="31">
        <v>8248.05</v>
      </c>
      <c r="BN58" s="30">
        <v>0</v>
      </c>
      <c r="BO58" s="31">
        <v>0</v>
      </c>
      <c r="BP58" s="29">
        <v>150</v>
      </c>
      <c r="BQ58" s="31"/>
      <c r="BR58" s="29">
        <v>0</v>
      </c>
      <c r="BS58" s="31"/>
      <c r="BT58" s="31">
        <v>13115.5</v>
      </c>
      <c r="BU58" s="31">
        <v>3096.28</v>
      </c>
      <c r="BV58" s="31">
        <v>0</v>
      </c>
      <c r="BW58" s="27">
        <f t="shared" si="30"/>
        <v>166303.1</v>
      </c>
      <c r="BX58" s="27">
        <f t="shared" si="31"/>
        <v>157918.6078</v>
      </c>
      <c r="BY58" s="29">
        <v>0</v>
      </c>
      <c r="BZ58" s="31"/>
      <c r="CA58" s="31">
        <v>0</v>
      </c>
      <c r="CB58" s="31">
        <v>8400</v>
      </c>
      <c r="CC58" s="29">
        <v>0</v>
      </c>
      <c r="CD58" s="31"/>
      <c r="CE58" s="31">
        <v>0</v>
      </c>
      <c r="CF58" s="31">
        <v>0</v>
      </c>
      <c r="CG58" s="29">
        <v>0</v>
      </c>
      <c r="CH58" s="31">
        <v>400</v>
      </c>
      <c r="CI58" s="31">
        <v>8315</v>
      </c>
      <c r="CJ58" s="31">
        <v>0</v>
      </c>
      <c r="CK58" s="31">
        <v>0</v>
      </c>
      <c r="CL58" s="27">
        <f t="shared" si="20"/>
        <v>8315</v>
      </c>
      <c r="CM58" s="27">
        <f t="shared" si="21"/>
        <v>8800</v>
      </c>
    </row>
    <row r="59" spans="1:91" ht="21" customHeight="1">
      <c r="A59" s="62">
        <v>51</v>
      </c>
      <c r="B59" s="50" t="s">
        <v>104</v>
      </c>
      <c r="C59" s="30">
        <v>4115.1</v>
      </c>
      <c r="D59" s="29">
        <v>0</v>
      </c>
      <c r="E59" s="30">
        <v>4115.1</v>
      </c>
      <c r="F59" s="56">
        <v>328.3</v>
      </c>
      <c r="G59" s="55">
        <v>2105</v>
      </c>
      <c r="H59" s="56">
        <v>265.1</v>
      </c>
      <c r="I59" s="27">
        <f t="shared" si="22"/>
        <v>6307.4</v>
      </c>
      <c r="J59" s="27">
        <f t="shared" si="23"/>
        <v>5582.42</v>
      </c>
      <c r="K59" s="27">
        <f t="shared" si="12"/>
        <v>88.50588197989664</v>
      </c>
      <c r="L59" s="27">
        <f t="shared" si="24"/>
        <v>2807.4</v>
      </c>
      <c r="M59" s="27">
        <f t="shared" si="25"/>
        <v>2082.42</v>
      </c>
      <c r="N59" s="27">
        <f t="shared" si="13"/>
        <v>74.17610600555675</v>
      </c>
      <c r="O59" s="27">
        <f t="shared" si="26"/>
        <v>110.9</v>
      </c>
      <c r="P59" s="27">
        <f t="shared" si="27"/>
        <v>109.958</v>
      </c>
      <c r="Q59" s="27">
        <f t="shared" si="14"/>
        <v>99.15058611361587</v>
      </c>
      <c r="R59" s="31">
        <v>5</v>
      </c>
      <c r="S59" s="31">
        <v>0.108</v>
      </c>
      <c r="T59" s="27">
        <f t="shared" si="15"/>
        <v>2.16</v>
      </c>
      <c r="U59" s="31">
        <v>898.5</v>
      </c>
      <c r="V59" s="31">
        <v>913.7</v>
      </c>
      <c r="W59" s="27">
        <f t="shared" si="16"/>
        <v>101.69170840289372</v>
      </c>
      <c r="X59" s="31">
        <v>105.9</v>
      </c>
      <c r="Y59" s="31">
        <v>109.85</v>
      </c>
      <c r="Z59" s="27">
        <f t="shared" si="17"/>
        <v>103.72993389990557</v>
      </c>
      <c r="AA59" s="31">
        <v>0</v>
      </c>
      <c r="AB59" s="31">
        <v>0</v>
      </c>
      <c r="AC59" s="27" t="e">
        <f t="shared" si="18"/>
        <v>#DIV/0!</v>
      </c>
      <c r="AD59" s="31"/>
      <c r="AE59" s="31"/>
      <c r="AF59" s="27"/>
      <c r="AG59" s="30">
        <v>0</v>
      </c>
      <c r="AH59" s="27"/>
      <c r="AI59" s="30">
        <v>0</v>
      </c>
      <c r="AJ59" s="31"/>
      <c r="AK59" s="29">
        <v>3500</v>
      </c>
      <c r="AL59" s="31">
        <v>3500</v>
      </c>
      <c r="AM59" s="30">
        <v>0</v>
      </c>
      <c r="AN59" s="27"/>
      <c r="AO59" s="29">
        <v>0</v>
      </c>
      <c r="AP59" s="31">
        <v>0</v>
      </c>
      <c r="AQ59" s="30">
        <v>0</v>
      </c>
      <c r="AR59" s="31"/>
      <c r="AS59" s="30">
        <v>0</v>
      </c>
      <c r="AT59" s="31"/>
      <c r="AU59" s="27">
        <f t="shared" si="28"/>
        <v>750</v>
      </c>
      <c r="AV59" s="27">
        <f t="shared" si="29"/>
        <v>483.762</v>
      </c>
      <c r="AW59" s="27">
        <f t="shared" si="19"/>
        <v>64.5016</v>
      </c>
      <c r="AX59" s="31">
        <v>750</v>
      </c>
      <c r="AY59" s="31">
        <v>483.762</v>
      </c>
      <c r="AZ59" s="31">
        <v>0</v>
      </c>
      <c r="BA59" s="31">
        <v>0</v>
      </c>
      <c r="BB59" s="29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0">
        <v>0</v>
      </c>
      <c r="BI59" s="31">
        <v>0</v>
      </c>
      <c r="BJ59" s="31">
        <v>488</v>
      </c>
      <c r="BK59" s="31">
        <v>15</v>
      </c>
      <c r="BL59" s="31">
        <v>108</v>
      </c>
      <c r="BM59" s="31">
        <v>15</v>
      </c>
      <c r="BN59" s="30">
        <v>0</v>
      </c>
      <c r="BO59" s="31">
        <v>0</v>
      </c>
      <c r="BP59" s="29">
        <v>0</v>
      </c>
      <c r="BQ59" s="31"/>
      <c r="BR59" s="29">
        <v>0</v>
      </c>
      <c r="BS59" s="31"/>
      <c r="BT59" s="31">
        <v>560</v>
      </c>
      <c r="BU59" s="31">
        <v>560</v>
      </c>
      <c r="BV59" s="31">
        <v>0</v>
      </c>
      <c r="BW59" s="27">
        <f t="shared" si="30"/>
        <v>6307.4</v>
      </c>
      <c r="BX59" s="27">
        <f t="shared" si="31"/>
        <v>5582.42</v>
      </c>
      <c r="BY59" s="29">
        <v>0</v>
      </c>
      <c r="BZ59" s="31"/>
      <c r="CA59" s="31">
        <v>0</v>
      </c>
      <c r="CB59" s="31">
        <v>0</v>
      </c>
      <c r="CC59" s="29">
        <v>0</v>
      </c>
      <c r="CD59" s="31"/>
      <c r="CE59" s="31">
        <v>0</v>
      </c>
      <c r="CF59" s="31">
        <v>0</v>
      </c>
      <c r="CG59" s="29">
        <v>0</v>
      </c>
      <c r="CH59" s="31"/>
      <c r="CI59" s="31">
        <v>330</v>
      </c>
      <c r="CJ59" s="31">
        <v>0</v>
      </c>
      <c r="CK59" s="31">
        <v>0</v>
      </c>
      <c r="CL59" s="27">
        <f t="shared" si="20"/>
        <v>330</v>
      </c>
      <c r="CM59" s="27">
        <f t="shared" si="21"/>
        <v>0</v>
      </c>
    </row>
    <row r="60" spans="1:91" ht="21" customHeight="1">
      <c r="A60" s="62">
        <v>52</v>
      </c>
      <c r="B60" s="50" t="s">
        <v>105</v>
      </c>
      <c r="C60" s="30">
        <v>2504.1</v>
      </c>
      <c r="D60" s="29">
        <v>0</v>
      </c>
      <c r="E60" s="30">
        <v>659.9</v>
      </c>
      <c r="F60" s="56">
        <v>649.5</v>
      </c>
      <c r="G60" s="55">
        <v>430</v>
      </c>
      <c r="H60" s="56">
        <v>411.6</v>
      </c>
      <c r="I60" s="27">
        <f t="shared" si="22"/>
        <v>21537.3</v>
      </c>
      <c r="J60" s="27">
        <f t="shared" si="23"/>
        <v>21977.997000000003</v>
      </c>
      <c r="K60" s="27">
        <f t="shared" si="12"/>
        <v>102.04620356312076</v>
      </c>
      <c r="L60" s="27">
        <f t="shared" si="24"/>
        <v>4282.6</v>
      </c>
      <c r="M60" s="27">
        <f t="shared" si="25"/>
        <v>4723.2970000000005</v>
      </c>
      <c r="N60" s="27">
        <f t="shared" si="13"/>
        <v>110.29040769625928</v>
      </c>
      <c r="O60" s="27">
        <f t="shared" si="26"/>
        <v>1502.6</v>
      </c>
      <c r="P60" s="27">
        <f t="shared" si="27"/>
        <v>1886.75</v>
      </c>
      <c r="Q60" s="27">
        <f t="shared" si="14"/>
        <v>125.56568614401704</v>
      </c>
      <c r="R60" s="31">
        <v>2.6</v>
      </c>
      <c r="S60" s="31">
        <v>0.258</v>
      </c>
      <c r="T60" s="27">
        <f t="shared" si="15"/>
        <v>9.923076923076923</v>
      </c>
      <c r="U60" s="31">
        <v>1150</v>
      </c>
      <c r="V60" s="31">
        <v>1156.967</v>
      </c>
      <c r="W60" s="27">
        <f t="shared" si="16"/>
        <v>100.60582608695654</v>
      </c>
      <c r="X60" s="31">
        <v>1500</v>
      </c>
      <c r="Y60" s="31">
        <v>1886.492</v>
      </c>
      <c r="Z60" s="27">
        <f t="shared" si="17"/>
        <v>125.76613333333333</v>
      </c>
      <c r="AA60" s="31">
        <v>30</v>
      </c>
      <c r="AB60" s="31">
        <v>30</v>
      </c>
      <c r="AC60" s="27">
        <f t="shared" si="18"/>
        <v>100</v>
      </c>
      <c r="AD60" s="31"/>
      <c r="AE60" s="31"/>
      <c r="AF60" s="27"/>
      <c r="AG60" s="30">
        <v>0</v>
      </c>
      <c r="AH60" s="27"/>
      <c r="AI60" s="30">
        <v>0</v>
      </c>
      <c r="AJ60" s="31"/>
      <c r="AK60" s="29">
        <v>17254.7</v>
      </c>
      <c r="AL60" s="31">
        <v>17254.7</v>
      </c>
      <c r="AM60" s="30">
        <v>0</v>
      </c>
      <c r="AN60" s="27"/>
      <c r="AO60" s="29">
        <v>0</v>
      </c>
      <c r="AP60" s="31">
        <v>0</v>
      </c>
      <c r="AQ60" s="30">
        <v>0</v>
      </c>
      <c r="AR60" s="31"/>
      <c r="AS60" s="30">
        <v>0</v>
      </c>
      <c r="AT60" s="31"/>
      <c r="AU60" s="27">
        <f t="shared" si="28"/>
        <v>500</v>
      </c>
      <c r="AV60" s="27">
        <f t="shared" si="29"/>
        <v>525.08</v>
      </c>
      <c r="AW60" s="27">
        <f t="shared" si="19"/>
        <v>105.01599999999999</v>
      </c>
      <c r="AX60" s="31">
        <v>240</v>
      </c>
      <c r="AY60" s="31">
        <v>240.08</v>
      </c>
      <c r="AZ60" s="31">
        <v>160</v>
      </c>
      <c r="BA60" s="31">
        <v>185</v>
      </c>
      <c r="BB60" s="29">
        <v>0</v>
      </c>
      <c r="BC60" s="31">
        <v>0</v>
      </c>
      <c r="BD60" s="31">
        <v>100</v>
      </c>
      <c r="BE60" s="31">
        <v>100</v>
      </c>
      <c r="BF60" s="31">
        <v>0</v>
      </c>
      <c r="BG60" s="31">
        <v>0</v>
      </c>
      <c r="BH60" s="30">
        <v>0</v>
      </c>
      <c r="BI60" s="31">
        <v>0</v>
      </c>
      <c r="BJ60" s="31">
        <v>1100</v>
      </c>
      <c r="BK60" s="31">
        <v>1124.5</v>
      </c>
      <c r="BL60" s="31">
        <v>600</v>
      </c>
      <c r="BM60" s="31">
        <v>359.5</v>
      </c>
      <c r="BN60" s="30">
        <v>0</v>
      </c>
      <c r="BO60" s="31">
        <v>0</v>
      </c>
      <c r="BP60" s="29">
        <v>0</v>
      </c>
      <c r="BQ60" s="31"/>
      <c r="BR60" s="29">
        <v>0</v>
      </c>
      <c r="BS60" s="31"/>
      <c r="BT60" s="31">
        <v>0</v>
      </c>
      <c r="BU60" s="31">
        <v>0</v>
      </c>
      <c r="BV60" s="31">
        <v>0</v>
      </c>
      <c r="BW60" s="27">
        <f t="shared" si="30"/>
        <v>21537.3</v>
      </c>
      <c r="BX60" s="27">
        <f t="shared" si="31"/>
        <v>21977.997000000003</v>
      </c>
      <c r="BY60" s="29">
        <v>0</v>
      </c>
      <c r="BZ60" s="31"/>
      <c r="CA60" s="31">
        <v>0</v>
      </c>
      <c r="CB60" s="31">
        <v>0</v>
      </c>
      <c r="CC60" s="29">
        <v>0</v>
      </c>
      <c r="CD60" s="31"/>
      <c r="CE60" s="31">
        <v>0</v>
      </c>
      <c r="CF60" s="31">
        <v>0</v>
      </c>
      <c r="CG60" s="29">
        <v>0</v>
      </c>
      <c r="CH60" s="31"/>
      <c r="CI60" s="31">
        <v>1100</v>
      </c>
      <c r="CJ60" s="31">
        <v>0</v>
      </c>
      <c r="CK60" s="31">
        <v>0</v>
      </c>
      <c r="CL60" s="27">
        <f t="shared" si="20"/>
        <v>1100</v>
      </c>
      <c r="CM60" s="27">
        <f t="shared" si="21"/>
        <v>0</v>
      </c>
    </row>
    <row r="61" spans="1:91" ht="21" customHeight="1">
      <c r="A61" s="62">
        <v>53</v>
      </c>
      <c r="B61" s="50" t="s">
        <v>106</v>
      </c>
      <c r="C61" s="30">
        <v>590.9</v>
      </c>
      <c r="D61" s="29">
        <v>0</v>
      </c>
      <c r="E61" s="30">
        <v>590.9</v>
      </c>
      <c r="F61" s="56">
        <v>40.9</v>
      </c>
      <c r="G61" s="56">
        <v>590.9</v>
      </c>
      <c r="H61" s="56">
        <v>175.1</v>
      </c>
      <c r="I61" s="27">
        <f t="shared" si="22"/>
        <v>4512</v>
      </c>
      <c r="J61" s="27">
        <f t="shared" si="23"/>
        <v>4440.9</v>
      </c>
      <c r="K61" s="27">
        <f t="shared" si="12"/>
        <v>98.42420212765957</v>
      </c>
      <c r="L61" s="27">
        <f t="shared" si="24"/>
        <v>1012</v>
      </c>
      <c r="M61" s="27">
        <f t="shared" si="25"/>
        <v>940.9000000000001</v>
      </c>
      <c r="N61" s="27">
        <f t="shared" si="13"/>
        <v>92.97430830039526</v>
      </c>
      <c r="O61" s="27">
        <f t="shared" si="26"/>
        <v>294.9</v>
      </c>
      <c r="P61" s="27">
        <f t="shared" si="27"/>
        <v>277.8</v>
      </c>
      <c r="Q61" s="27">
        <f t="shared" si="14"/>
        <v>94.20142421159716</v>
      </c>
      <c r="R61" s="31">
        <v>0</v>
      </c>
      <c r="S61" s="31">
        <v>0</v>
      </c>
      <c r="T61" s="27" t="e">
        <f t="shared" si="15"/>
        <v>#DIV/0!</v>
      </c>
      <c r="U61" s="31">
        <v>463.1</v>
      </c>
      <c r="V61" s="31">
        <v>463.1</v>
      </c>
      <c r="W61" s="27">
        <f t="shared" si="16"/>
        <v>100</v>
      </c>
      <c r="X61" s="31">
        <v>294.9</v>
      </c>
      <c r="Y61" s="31">
        <v>277.8</v>
      </c>
      <c r="Z61" s="27">
        <f t="shared" si="17"/>
        <v>94.20142421159716</v>
      </c>
      <c r="AA61" s="31">
        <v>0</v>
      </c>
      <c r="AB61" s="31">
        <v>0</v>
      </c>
      <c r="AC61" s="27" t="e">
        <f t="shared" si="18"/>
        <v>#DIV/0!</v>
      </c>
      <c r="AD61" s="31"/>
      <c r="AE61" s="31"/>
      <c r="AF61" s="27"/>
      <c r="AG61" s="30">
        <v>0</v>
      </c>
      <c r="AH61" s="27"/>
      <c r="AI61" s="30">
        <v>0</v>
      </c>
      <c r="AJ61" s="31"/>
      <c r="AK61" s="29">
        <v>3500</v>
      </c>
      <c r="AL61" s="31">
        <v>3500</v>
      </c>
      <c r="AM61" s="30">
        <v>0</v>
      </c>
      <c r="AN61" s="27"/>
      <c r="AO61" s="29">
        <v>0</v>
      </c>
      <c r="AP61" s="31">
        <v>0</v>
      </c>
      <c r="AQ61" s="30">
        <v>0</v>
      </c>
      <c r="AR61" s="31"/>
      <c r="AS61" s="30">
        <v>0</v>
      </c>
      <c r="AT61" s="31"/>
      <c r="AU61" s="27">
        <f t="shared" si="28"/>
        <v>200</v>
      </c>
      <c r="AV61" s="27">
        <f t="shared" si="29"/>
        <v>200</v>
      </c>
      <c r="AW61" s="27">
        <f t="shared" si="19"/>
        <v>100</v>
      </c>
      <c r="AX61" s="31">
        <v>200</v>
      </c>
      <c r="AY61" s="31">
        <v>200</v>
      </c>
      <c r="AZ61" s="31">
        <v>0</v>
      </c>
      <c r="BA61" s="31">
        <v>0</v>
      </c>
      <c r="BB61" s="29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0">
        <v>0</v>
      </c>
      <c r="BI61" s="31">
        <v>0</v>
      </c>
      <c r="BJ61" s="31">
        <v>54</v>
      </c>
      <c r="BK61" s="31">
        <v>0</v>
      </c>
      <c r="BL61" s="31">
        <v>54</v>
      </c>
      <c r="BM61" s="31">
        <v>0</v>
      </c>
      <c r="BN61" s="30">
        <v>0</v>
      </c>
      <c r="BO61" s="31">
        <v>0</v>
      </c>
      <c r="BP61" s="29">
        <v>0</v>
      </c>
      <c r="BQ61" s="31"/>
      <c r="BR61" s="29">
        <v>0</v>
      </c>
      <c r="BS61" s="31"/>
      <c r="BT61" s="31">
        <v>0</v>
      </c>
      <c r="BU61" s="31">
        <v>0</v>
      </c>
      <c r="BV61" s="31">
        <v>0</v>
      </c>
      <c r="BW61" s="27">
        <f t="shared" si="30"/>
        <v>4512</v>
      </c>
      <c r="BX61" s="27">
        <f t="shared" si="31"/>
        <v>4440.9</v>
      </c>
      <c r="BY61" s="29">
        <v>0</v>
      </c>
      <c r="BZ61" s="31"/>
      <c r="CA61" s="31">
        <v>0</v>
      </c>
      <c r="CB61" s="31">
        <v>0</v>
      </c>
      <c r="CC61" s="29">
        <v>0</v>
      </c>
      <c r="CD61" s="31"/>
      <c r="CE61" s="31">
        <v>0</v>
      </c>
      <c r="CF61" s="31">
        <v>0</v>
      </c>
      <c r="CG61" s="29">
        <v>0</v>
      </c>
      <c r="CH61" s="31"/>
      <c r="CI61" s="31">
        <v>240</v>
      </c>
      <c r="CJ61" s="31">
        <v>0</v>
      </c>
      <c r="CK61" s="31">
        <v>0</v>
      </c>
      <c r="CL61" s="27">
        <f t="shared" si="20"/>
        <v>240</v>
      </c>
      <c r="CM61" s="27">
        <f t="shared" si="21"/>
        <v>0</v>
      </c>
    </row>
    <row r="62" spans="1:91" ht="21" customHeight="1">
      <c r="A62" s="62">
        <v>54</v>
      </c>
      <c r="B62" s="50" t="s">
        <v>107</v>
      </c>
      <c r="C62" s="30">
        <v>17485.7</v>
      </c>
      <c r="D62" s="29">
        <v>0</v>
      </c>
      <c r="E62" s="30">
        <v>17496</v>
      </c>
      <c r="F62" s="56">
        <v>1558.6</v>
      </c>
      <c r="G62" s="55">
        <v>17246</v>
      </c>
      <c r="H62" s="55">
        <v>3200</v>
      </c>
      <c r="I62" s="27">
        <f t="shared" si="22"/>
        <v>34517.8</v>
      </c>
      <c r="J62" s="27">
        <f t="shared" si="23"/>
        <v>35006.4242</v>
      </c>
      <c r="K62" s="27">
        <f t="shared" si="12"/>
        <v>101.41557167606278</v>
      </c>
      <c r="L62" s="27">
        <f t="shared" si="24"/>
        <v>8111.8</v>
      </c>
      <c r="M62" s="27">
        <f t="shared" si="25"/>
        <v>8600.4242</v>
      </c>
      <c r="N62" s="27">
        <f t="shared" si="13"/>
        <v>106.02362237727753</v>
      </c>
      <c r="O62" s="27">
        <f t="shared" si="26"/>
        <v>3281.8</v>
      </c>
      <c r="P62" s="27">
        <f t="shared" si="27"/>
        <v>3413.92</v>
      </c>
      <c r="Q62" s="27">
        <f t="shared" si="14"/>
        <v>104.02583947833506</v>
      </c>
      <c r="R62" s="31">
        <v>81.8</v>
      </c>
      <c r="S62" s="31">
        <v>120.75</v>
      </c>
      <c r="T62" s="27">
        <f t="shared" si="15"/>
        <v>147.6161369193154</v>
      </c>
      <c r="U62" s="31">
        <v>920</v>
      </c>
      <c r="V62" s="31">
        <v>920.274</v>
      </c>
      <c r="W62" s="27">
        <f t="shared" si="16"/>
        <v>100.02978260869565</v>
      </c>
      <c r="X62" s="31">
        <v>3200</v>
      </c>
      <c r="Y62" s="31">
        <v>3293.17</v>
      </c>
      <c r="Z62" s="27">
        <f t="shared" si="17"/>
        <v>102.9115625</v>
      </c>
      <c r="AA62" s="31">
        <v>520</v>
      </c>
      <c r="AB62" s="31">
        <v>330</v>
      </c>
      <c r="AC62" s="27">
        <f t="shared" si="18"/>
        <v>63.46153846153846</v>
      </c>
      <c r="AD62" s="31"/>
      <c r="AE62" s="31"/>
      <c r="AF62" s="27"/>
      <c r="AG62" s="30">
        <v>0</v>
      </c>
      <c r="AH62" s="27"/>
      <c r="AI62" s="30">
        <v>0</v>
      </c>
      <c r="AJ62" s="31"/>
      <c r="AK62" s="29">
        <v>26406</v>
      </c>
      <c r="AL62" s="31">
        <v>26406</v>
      </c>
      <c r="AM62" s="30">
        <v>0</v>
      </c>
      <c r="AN62" s="27"/>
      <c r="AO62" s="29">
        <v>0</v>
      </c>
      <c r="AP62" s="31">
        <v>0</v>
      </c>
      <c r="AQ62" s="30">
        <v>0</v>
      </c>
      <c r="AR62" s="31"/>
      <c r="AS62" s="30">
        <v>0</v>
      </c>
      <c r="AT62" s="31"/>
      <c r="AU62" s="27">
        <f t="shared" si="28"/>
        <v>2090</v>
      </c>
      <c r="AV62" s="27">
        <f t="shared" si="29"/>
        <v>1878.444</v>
      </c>
      <c r="AW62" s="27">
        <f t="shared" si="19"/>
        <v>89.87770334928229</v>
      </c>
      <c r="AX62" s="31">
        <v>1840</v>
      </c>
      <c r="AY62" s="31">
        <v>1628.444</v>
      </c>
      <c r="AZ62" s="31">
        <v>250</v>
      </c>
      <c r="BA62" s="31">
        <v>250</v>
      </c>
      <c r="BB62" s="29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0">
        <v>0</v>
      </c>
      <c r="BI62" s="31">
        <v>0</v>
      </c>
      <c r="BJ62" s="31">
        <v>1300</v>
      </c>
      <c r="BK62" s="31">
        <v>576</v>
      </c>
      <c r="BL62" s="31">
        <v>500</v>
      </c>
      <c r="BM62" s="31">
        <v>0</v>
      </c>
      <c r="BN62" s="30">
        <v>0</v>
      </c>
      <c r="BO62" s="31">
        <v>0</v>
      </c>
      <c r="BP62" s="29">
        <v>0</v>
      </c>
      <c r="BQ62" s="31"/>
      <c r="BR62" s="29">
        <v>0</v>
      </c>
      <c r="BS62" s="31"/>
      <c r="BT62" s="31">
        <v>0</v>
      </c>
      <c r="BU62" s="31">
        <v>1481.7862</v>
      </c>
      <c r="BV62" s="31">
        <v>0</v>
      </c>
      <c r="BW62" s="27">
        <f t="shared" si="30"/>
        <v>34517.8</v>
      </c>
      <c r="BX62" s="27">
        <f t="shared" si="31"/>
        <v>35006.4242</v>
      </c>
      <c r="BY62" s="29">
        <v>0</v>
      </c>
      <c r="BZ62" s="31"/>
      <c r="CA62" s="31">
        <v>0</v>
      </c>
      <c r="CB62" s="31">
        <v>0</v>
      </c>
      <c r="CC62" s="29">
        <v>0</v>
      </c>
      <c r="CD62" s="31"/>
      <c r="CE62" s="31">
        <v>0</v>
      </c>
      <c r="CF62" s="31">
        <v>0</v>
      </c>
      <c r="CG62" s="29">
        <v>0</v>
      </c>
      <c r="CH62" s="31"/>
      <c r="CI62" s="31">
        <v>1800</v>
      </c>
      <c r="CJ62" s="31">
        <v>0</v>
      </c>
      <c r="CK62" s="31">
        <v>0</v>
      </c>
      <c r="CL62" s="27">
        <f aca="true" t="shared" si="32" ref="CL62:CL80">BY62+CA62+CC62+CE62+CG62+CI62</f>
        <v>1800</v>
      </c>
      <c r="CM62" s="27">
        <f t="shared" si="21"/>
        <v>0</v>
      </c>
    </row>
    <row r="63" spans="1:91" ht="21" customHeight="1">
      <c r="A63" s="62">
        <v>55</v>
      </c>
      <c r="B63" s="50" t="s">
        <v>108</v>
      </c>
      <c r="C63" s="29">
        <v>2904.1</v>
      </c>
      <c r="D63" s="29">
        <v>0</v>
      </c>
      <c r="E63" s="30">
        <v>2004</v>
      </c>
      <c r="F63" s="56">
        <v>1655.9</v>
      </c>
      <c r="G63" s="56">
        <v>1263.6</v>
      </c>
      <c r="H63" s="56">
        <v>2068.9</v>
      </c>
      <c r="I63" s="27">
        <f t="shared" si="22"/>
        <v>26935.3</v>
      </c>
      <c r="J63" s="27">
        <f t="shared" si="23"/>
        <v>26730.056</v>
      </c>
      <c r="K63" s="27">
        <f t="shared" si="12"/>
        <v>99.23801108582418</v>
      </c>
      <c r="L63" s="27">
        <f t="shared" si="24"/>
        <v>3872</v>
      </c>
      <c r="M63" s="27">
        <f t="shared" si="25"/>
        <v>3541.7560000000003</v>
      </c>
      <c r="N63" s="27">
        <f t="shared" si="13"/>
        <v>91.47097107438017</v>
      </c>
      <c r="O63" s="27">
        <f t="shared" si="26"/>
        <v>1570</v>
      </c>
      <c r="P63" s="27">
        <f t="shared" si="27"/>
        <v>1544.4</v>
      </c>
      <c r="Q63" s="27">
        <f t="shared" si="14"/>
        <v>98.36942675159236</v>
      </c>
      <c r="R63" s="31">
        <v>70</v>
      </c>
      <c r="S63" s="31">
        <v>35</v>
      </c>
      <c r="T63" s="27">
        <f t="shared" si="15"/>
        <v>50</v>
      </c>
      <c r="U63" s="31">
        <v>1456</v>
      </c>
      <c r="V63" s="31">
        <v>1460.48</v>
      </c>
      <c r="W63" s="27">
        <f t="shared" si="16"/>
        <v>100.30769230769232</v>
      </c>
      <c r="X63" s="31">
        <v>1500</v>
      </c>
      <c r="Y63" s="31">
        <v>1509.4</v>
      </c>
      <c r="Z63" s="27">
        <f t="shared" si="17"/>
        <v>100.62666666666667</v>
      </c>
      <c r="AA63" s="31">
        <v>110</v>
      </c>
      <c r="AB63" s="31">
        <v>110</v>
      </c>
      <c r="AC63" s="27">
        <f t="shared" si="18"/>
        <v>100</v>
      </c>
      <c r="AD63" s="31"/>
      <c r="AE63" s="31"/>
      <c r="AF63" s="27"/>
      <c r="AG63" s="30">
        <v>0</v>
      </c>
      <c r="AH63" s="27"/>
      <c r="AI63" s="30">
        <v>0</v>
      </c>
      <c r="AJ63" s="31"/>
      <c r="AK63" s="29">
        <v>23063.3</v>
      </c>
      <c r="AL63" s="31">
        <v>23063.3</v>
      </c>
      <c r="AM63" s="30">
        <v>0</v>
      </c>
      <c r="AN63" s="27"/>
      <c r="AO63" s="29">
        <v>0</v>
      </c>
      <c r="AP63" s="31">
        <v>0</v>
      </c>
      <c r="AQ63" s="30">
        <v>0</v>
      </c>
      <c r="AR63" s="31"/>
      <c r="AS63" s="30">
        <v>0</v>
      </c>
      <c r="AT63" s="31"/>
      <c r="AU63" s="27">
        <f t="shared" si="28"/>
        <v>100</v>
      </c>
      <c r="AV63" s="27">
        <f t="shared" si="29"/>
        <v>103.576</v>
      </c>
      <c r="AW63" s="27">
        <f t="shared" si="19"/>
        <v>103.57600000000001</v>
      </c>
      <c r="AX63" s="31">
        <v>100</v>
      </c>
      <c r="AY63" s="31">
        <v>103.576</v>
      </c>
      <c r="AZ63" s="31">
        <v>0</v>
      </c>
      <c r="BA63" s="31">
        <v>0</v>
      </c>
      <c r="BB63" s="29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0">
        <v>0</v>
      </c>
      <c r="BI63" s="31">
        <v>0</v>
      </c>
      <c r="BJ63" s="31">
        <v>636</v>
      </c>
      <c r="BK63" s="31">
        <v>323.3</v>
      </c>
      <c r="BL63" s="31">
        <v>636</v>
      </c>
      <c r="BM63" s="31">
        <v>308.1</v>
      </c>
      <c r="BN63" s="30">
        <v>0</v>
      </c>
      <c r="BO63" s="31">
        <v>0</v>
      </c>
      <c r="BP63" s="29">
        <v>0</v>
      </c>
      <c r="BQ63" s="31"/>
      <c r="BR63" s="29">
        <v>0</v>
      </c>
      <c r="BS63" s="31"/>
      <c r="BT63" s="31">
        <v>0</v>
      </c>
      <c r="BU63" s="31">
        <v>0</v>
      </c>
      <c r="BV63" s="31">
        <v>0</v>
      </c>
      <c r="BW63" s="27">
        <f t="shared" si="30"/>
        <v>26935.3</v>
      </c>
      <c r="BX63" s="27">
        <f t="shared" si="31"/>
        <v>26605.056</v>
      </c>
      <c r="BY63" s="29">
        <v>0</v>
      </c>
      <c r="BZ63" s="31"/>
      <c r="CA63" s="31">
        <v>0</v>
      </c>
      <c r="CB63" s="31">
        <v>0</v>
      </c>
      <c r="CC63" s="29">
        <v>0</v>
      </c>
      <c r="CD63" s="31"/>
      <c r="CE63" s="31">
        <v>0</v>
      </c>
      <c r="CF63" s="31">
        <v>125</v>
      </c>
      <c r="CG63" s="29">
        <v>0</v>
      </c>
      <c r="CH63" s="31"/>
      <c r="CI63" s="31">
        <v>1809</v>
      </c>
      <c r="CJ63" s="31">
        <v>0</v>
      </c>
      <c r="CK63" s="31">
        <v>0</v>
      </c>
      <c r="CL63" s="27">
        <f t="shared" si="32"/>
        <v>1809</v>
      </c>
      <c r="CM63" s="27">
        <f aca="true" t="shared" si="33" ref="CM63:CM80">BZ63+CB63+CD63+CF63+CH63+CJ63</f>
        <v>125</v>
      </c>
    </row>
    <row r="64" spans="1:91" ht="21" customHeight="1">
      <c r="A64" s="62">
        <v>56</v>
      </c>
      <c r="B64" s="50" t="s">
        <v>109</v>
      </c>
      <c r="C64" s="30">
        <v>83.4</v>
      </c>
      <c r="D64" s="29">
        <v>0</v>
      </c>
      <c r="E64" s="30">
        <v>83.4</v>
      </c>
      <c r="F64" s="56">
        <v>496.4</v>
      </c>
      <c r="G64" s="56">
        <v>83.4</v>
      </c>
      <c r="H64" s="56">
        <v>421.5</v>
      </c>
      <c r="I64" s="27">
        <f t="shared" si="22"/>
        <v>14933.599999999999</v>
      </c>
      <c r="J64" s="27">
        <f t="shared" si="23"/>
        <v>14929.132000000001</v>
      </c>
      <c r="K64" s="27">
        <f t="shared" si="12"/>
        <v>99.97008089141268</v>
      </c>
      <c r="L64" s="27">
        <f t="shared" si="24"/>
        <v>3027.2</v>
      </c>
      <c r="M64" s="27">
        <f t="shared" si="25"/>
        <v>3022.732</v>
      </c>
      <c r="N64" s="27">
        <f t="shared" si="13"/>
        <v>99.85240486257929</v>
      </c>
      <c r="O64" s="27">
        <f t="shared" si="26"/>
        <v>1741.2</v>
      </c>
      <c r="P64" s="27">
        <f t="shared" si="27"/>
        <v>2007.456</v>
      </c>
      <c r="Q64" s="27">
        <f t="shared" si="14"/>
        <v>115.29152308752583</v>
      </c>
      <c r="R64" s="31">
        <v>20.2</v>
      </c>
      <c r="S64" s="31">
        <v>0.106</v>
      </c>
      <c r="T64" s="27">
        <f t="shared" si="15"/>
        <v>0.5247524752475248</v>
      </c>
      <c r="U64" s="31">
        <v>650</v>
      </c>
      <c r="V64" s="31">
        <v>659.2</v>
      </c>
      <c r="W64" s="27">
        <f t="shared" si="16"/>
        <v>101.41538461538462</v>
      </c>
      <c r="X64" s="31">
        <v>1721</v>
      </c>
      <c r="Y64" s="31">
        <v>2007.35</v>
      </c>
      <c r="Z64" s="27">
        <f t="shared" si="17"/>
        <v>116.63858221963974</v>
      </c>
      <c r="AA64" s="31">
        <v>0</v>
      </c>
      <c r="AB64" s="31">
        <v>0</v>
      </c>
      <c r="AC64" s="27" t="e">
        <f t="shared" si="18"/>
        <v>#DIV/0!</v>
      </c>
      <c r="AD64" s="31"/>
      <c r="AE64" s="31"/>
      <c r="AF64" s="27"/>
      <c r="AG64" s="30">
        <v>0</v>
      </c>
      <c r="AH64" s="27"/>
      <c r="AI64" s="30">
        <v>0</v>
      </c>
      <c r="AJ64" s="31"/>
      <c r="AK64" s="29">
        <v>11906.4</v>
      </c>
      <c r="AL64" s="31">
        <v>11906.4</v>
      </c>
      <c r="AM64" s="30">
        <v>0</v>
      </c>
      <c r="AN64" s="27"/>
      <c r="AO64" s="29">
        <v>0</v>
      </c>
      <c r="AP64" s="31">
        <v>0</v>
      </c>
      <c r="AQ64" s="30">
        <v>0</v>
      </c>
      <c r="AR64" s="31"/>
      <c r="AS64" s="30">
        <v>0</v>
      </c>
      <c r="AT64" s="31"/>
      <c r="AU64" s="27">
        <f t="shared" si="28"/>
        <v>236</v>
      </c>
      <c r="AV64" s="27">
        <f t="shared" si="29"/>
        <v>356.076</v>
      </c>
      <c r="AW64" s="27">
        <f t="shared" si="19"/>
        <v>150.87966101694917</v>
      </c>
      <c r="AX64" s="31">
        <v>236</v>
      </c>
      <c r="AY64" s="31">
        <v>356.076</v>
      </c>
      <c r="AZ64" s="31">
        <v>0</v>
      </c>
      <c r="BA64" s="31">
        <v>0</v>
      </c>
      <c r="BB64" s="29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0">
        <v>0</v>
      </c>
      <c r="BI64" s="31">
        <v>0</v>
      </c>
      <c r="BJ64" s="31">
        <v>400</v>
      </c>
      <c r="BK64" s="31">
        <v>0</v>
      </c>
      <c r="BL64" s="31">
        <v>400</v>
      </c>
      <c r="BM64" s="31">
        <v>0</v>
      </c>
      <c r="BN64" s="30">
        <v>0</v>
      </c>
      <c r="BO64" s="31">
        <v>0</v>
      </c>
      <c r="BP64" s="29">
        <v>0</v>
      </c>
      <c r="BQ64" s="31"/>
      <c r="BR64" s="29">
        <v>0</v>
      </c>
      <c r="BS64" s="31"/>
      <c r="BT64" s="31">
        <v>0</v>
      </c>
      <c r="BU64" s="31">
        <v>0</v>
      </c>
      <c r="BV64" s="31">
        <v>0</v>
      </c>
      <c r="BW64" s="27">
        <f t="shared" si="30"/>
        <v>14933.599999999999</v>
      </c>
      <c r="BX64" s="27">
        <f t="shared" si="31"/>
        <v>14929.132000000001</v>
      </c>
      <c r="BY64" s="29">
        <v>0</v>
      </c>
      <c r="BZ64" s="31"/>
      <c r="CA64" s="31">
        <v>0</v>
      </c>
      <c r="CB64" s="31">
        <v>0</v>
      </c>
      <c r="CC64" s="29">
        <v>0</v>
      </c>
      <c r="CD64" s="31"/>
      <c r="CE64" s="31">
        <v>0</v>
      </c>
      <c r="CF64" s="31">
        <v>0</v>
      </c>
      <c r="CG64" s="29">
        <v>0</v>
      </c>
      <c r="CH64" s="31"/>
      <c r="CI64" s="31">
        <v>1315</v>
      </c>
      <c r="CJ64" s="31">
        <v>1294.562</v>
      </c>
      <c r="CK64" s="31">
        <v>0</v>
      </c>
      <c r="CL64" s="27">
        <f t="shared" si="32"/>
        <v>1315</v>
      </c>
      <c r="CM64" s="27">
        <f t="shared" si="33"/>
        <v>1294.562</v>
      </c>
    </row>
    <row r="65" spans="1:91" ht="21" customHeight="1">
      <c r="A65" s="62">
        <v>57</v>
      </c>
      <c r="B65" s="51" t="s">
        <v>110</v>
      </c>
      <c r="C65" s="30">
        <v>722.1</v>
      </c>
      <c r="D65" s="29">
        <v>0</v>
      </c>
      <c r="E65" s="30">
        <v>458.2</v>
      </c>
      <c r="F65" s="56">
        <v>167.8</v>
      </c>
      <c r="G65" s="56">
        <v>458.2</v>
      </c>
      <c r="H65" s="56">
        <v>89.6</v>
      </c>
      <c r="I65" s="27">
        <f t="shared" si="22"/>
        <v>5716.8</v>
      </c>
      <c r="J65" s="27">
        <f t="shared" si="23"/>
        <v>4900.492</v>
      </c>
      <c r="K65" s="27">
        <f t="shared" si="12"/>
        <v>85.72089280716484</v>
      </c>
      <c r="L65" s="27">
        <f t="shared" si="24"/>
        <v>2216.7999999999997</v>
      </c>
      <c r="M65" s="27">
        <f t="shared" si="25"/>
        <v>1400.492</v>
      </c>
      <c r="N65" s="27">
        <f t="shared" si="13"/>
        <v>63.17629014796103</v>
      </c>
      <c r="O65" s="27">
        <f t="shared" si="26"/>
        <v>172.6</v>
      </c>
      <c r="P65" s="27">
        <f t="shared" si="27"/>
        <v>157.452</v>
      </c>
      <c r="Q65" s="27">
        <f t="shared" si="14"/>
        <v>91.22363847045192</v>
      </c>
      <c r="R65" s="31">
        <v>0</v>
      </c>
      <c r="S65" s="31">
        <v>0</v>
      </c>
      <c r="T65" s="27" t="e">
        <f t="shared" si="15"/>
        <v>#DIV/0!</v>
      </c>
      <c r="U65" s="31">
        <v>1802</v>
      </c>
      <c r="V65" s="31">
        <v>993.3</v>
      </c>
      <c r="W65" s="27">
        <f t="shared" si="16"/>
        <v>55.122086570477244</v>
      </c>
      <c r="X65" s="31">
        <v>172.6</v>
      </c>
      <c r="Y65" s="31">
        <v>157.452</v>
      </c>
      <c r="Z65" s="27">
        <f t="shared" si="17"/>
        <v>91.22363847045192</v>
      </c>
      <c r="AA65" s="31">
        <v>0</v>
      </c>
      <c r="AB65" s="31">
        <v>0</v>
      </c>
      <c r="AC65" s="27" t="e">
        <f t="shared" si="18"/>
        <v>#DIV/0!</v>
      </c>
      <c r="AD65" s="31"/>
      <c r="AE65" s="31"/>
      <c r="AF65" s="27"/>
      <c r="AG65" s="30">
        <v>0</v>
      </c>
      <c r="AH65" s="27"/>
      <c r="AI65" s="30">
        <v>0</v>
      </c>
      <c r="AJ65" s="31"/>
      <c r="AK65" s="29">
        <v>3500</v>
      </c>
      <c r="AL65" s="31">
        <v>3500</v>
      </c>
      <c r="AM65" s="30">
        <v>0</v>
      </c>
      <c r="AN65" s="27"/>
      <c r="AO65" s="29">
        <v>0</v>
      </c>
      <c r="AP65" s="31">
        <v>0</v>
      </c>
      <c r="AQ65" s="30">
        <v>0</v>
      </c>
      <c r="AR65" s="31"/>
      <c r="AS65" s="30">
        <v>0</v>
      </c>
      <c r="AT65" s="31"/>
      <c r="AU65" s="27">
        <f t="shared" si="28"/>
        <v>178</v>
      </c>
      <c r="AV65" s="27">
        <f t="shared" si="29"/>
        <v>249.74</v>
      </c>
      <c r="AW65" s="27">
        <f t="shared" si="19"/>
        <v>140.30337078651687</v>
      </c>
      <c r="AX65" s="31">
        <v>178</v>
      </c>
      <c r="AY65" s="31">
        <v>249.74</v>
      </c>
      <c r="AZ65" s="31">
        <v>0</v>
      </c>
      <c r="BA65" s="31">
        <v>0</v>
      </c>
      <c r="BB65" s="29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0">
        <v>0</v>
      </c>
      <c r="BI65" s="31">
        <v>0</v>
      </c>
      <c r="BJ65" s="31">
        <v>64.2</v>
      </c>
      <c r="BK65" s="31">
        <v>0</v>
      </c>
      <c r="BL65" s="31">
        <v>64.2</v>
      </c>
      <c r="BM65" s="31">
        <v>0</v>
      </c>
      <c r="BN65" s="30">
        <v>0</v>
      </c>
      <c r="BO65" s="31">
        <v>0</v>
      </c>
      <c r="BP65" s="29">
        <v>0</v>
      </c>
      <c r="BQ65" s="31"/>
      <c r="BR65" s="29">
        <v>0</v>
      </c>
      <c r="BS65" s="31"/>
      <c r="BT65" s="31">
        <v>0</v>
      </c>
      <c r="BU65" s="31">
        <v>0</v>
      </c>
      <c r="BV65" s="31">
        <v>0</v>
      </c>
      <c r="BW65" s="27">
        <f t="shared" si="30"/>
        <v>5716.8</v>
      </c>
      <c r="BX65" s="27">
        <f t="shared" si="31"/>
        <v>4900.492</v>
      </c>
      <c r="BY65" s="29">
        <v>0</v>
      </c>
      <c r="BZ65" s="31"/>
      <c r="CA65" s="31">
        <v>0</v>
      </c>
      <c r="CB65" s="31">
        <v>0</v>
      </c>
      <c r="CC65" s="29">
        <v>0</v>
      </c>
      <c r="CD65" s="31"/>
      <c r="CE65" s="31">
        <v>0</v>
      </c>
      <c r="CF65" s="31">
        <v>0</v>
      </c>
      <c r="CG65" s="29">
        <v>0</v>
      </c>
      <c r="CH65" s="31"/>
      <c r="CI65" s="31">
        <v>290</v>
      </c>
      <c r="CJ65" s="31">
        <v>0</v>
      </c>
      <c r="CK65" s="31">
        <v>0</v>
      </c>
      <c r="CL65" s="27">
        <f t="shared" si="32"/>
        <v>290</v>
      </c>
      <c r="CM65" s="27">
        <f t="shared" si="33"/>
        <v>0</v>
      </c>
    </row>
    <row r="66" spans="1:91" ht="21" customHeight="1">
      <c r="A66" s="62">
        <v>58</v>
      </c>
      <c r="B66" s="52" t="s">
        <v>111</v>
      </c>
      <c r="C66" s="30">
        <v>1187.4</v>
      </c>
      <c r="D66" s="29">
        <v>0</v>
      </c>
      <c r="E66" s="30">
        <v>320.7</v>
      </c>
      <c r="F66" s="56">
        <v>415.6</v>
      </c>
      <c r="G66" s="56">
        <v>270.1</v>
      </c>
      <c r="H66" s="56">
        <v>218.9</v>
      </c>
      <c r="I66" s="27">
        <f t="shared" si="22"/>
        <v>9644.400000000001</v>
      </c>
      <c r="J66" s="27">
        <f t="shared" si="23"/>
        <v>8817.306</v>
      </c>
      <c r="K66" s="27">
        <f t="shared" si="12"/>
        <v>91.42410103272366</v>
      </c>
      <c r="L66" s="27">
        <f t="shared" si="24"/>
        <v>2850.3</v>
      </c>
      <c r="M66" s="27">
        <f t="shared" si="25"/>
        <v>2023.2060000000001</v>
      </c>
      <c r="N66" s="27">
        <f t="shared" si="13"/>
        <v>70.98221239869488</v>
      </c>
      <c r="O66" s="27">
        <f t="shared" si="26"/>
        <v>1038</v>
      </c>
      <c r="P66" s="27">
        <f t="shared" si="27"/>
        <v>748.588</v>
      </c>
      <c r="Q66" s="27">
        <f t="shared" si="14"/>
        <v>72.11830443159923</v>
      </c>
      <c r="R66" s="31">
        <v>0</v>
      </c>
      <c r="S66" s="31">
        <v>0</v>
      </c>
      <c r="T66" s="27" t="e">
        <f t="shared" si="15"/>
        <v>#DIV/0!</v>
      </c>
      <c r="U66" s="31">
        <v>1294.3</v>
      </c>
      <c r="V66" s="31">
        <v>983.6</v>
      </c>
      <c r="W66" s="27">
        <f t="shared" si="16"/>
        <v>75.99474619485437</v>
      </c>
      <c r="X66" s="31">
        <v>1038</v>
      </c>
      <c r="Y66" s="31">
        <v>748.588</v>
      </c>
      <c r="Z66" s="27">
        <f t="shared" si="17"/>
        <v>72.11830443159923</v>
      </c>
      <c r="AA66" s="31">
        <v>18</v>
      </c>
      <c r="AB66" s="31">
        <v>18</v>
      </c>
      <c r="AC66" s="27">
        <f t="shared" si="18"/>
        <v>100</v>
      </c>
      <c r="AD66" s="31"/>
      <c r="AE66" s="31"/>
      <c r="AF66" s="27"/>
      <c r="AG66" s="30">
        <v>0</v>
      </c>
      <c r="AH66" s="27"/>
      <c r="AI66" s="30">
        <v>0</v>
      </c>
      <c r="AJ66" s="31"/>
      <c r="AK66" s="29">
        <v>6794.1</v>
      </c>
      <c r="AL66" s="31">
        <v>6794.1</v>
      </c>
      <c r="AM66" s="30">
        <v>0</v>
      </c>
      <c r="AN66" s="27"/>
      <c r="AO66" s="29">
        <v>0</v>
      </c>
      <c r="AP66" s="31">
        <v>0</v>
      </c>
      <c r="AQ66" s="30">
        <v>0</v>
      </c>
      <c r="AR66" s="31"/>
      <c r="AS66" s="30">
        <v>0</v>
      </c>
      <c r="AT66" s="31"/>
      <c r="AU66" s="27">
        <f t="shared" si="28"/>
        <v>350</v>
      </c>
      <c r="AV66" s="27">
        <f t="shared" si="29"/>
        <v>273.018</v>
      </c>
      <c r="AW66" s="27">
        <f t="shared" si="19"/>
        <v>78.00514285714286</v>
      </c>
      <c r="AX66" s="31">
        <v>350</v>
      </c>
      <c r="AY66" s="31">
        <v>273.018</v>
      </c>
      <c r="AZ66" s="31">
        <v>0</v>
      </c>
      <c r="BA66" s="31">
        <v>0</v>
      </c>
      <c r="BB66" s="29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0">
        <v>0</v>
      </c>
      <c r="BI66" s="31">
        <v>0</v>
      </c>
      <c r="BJ66" s="31">
        <v>150</v>
      </c>
      <c r="BK66" s="31">
        <v>0</v>
      </c>
      <c r="BL66" s="31">
        <v>150</v>
      </c>
      <c r="BM66" s="31">
        <v>0</v>
      </c>
      <c r="BN66" s="30">
        <v>0</v>
      </c>
      <c r="BO66" s="31">
        <v>0</v>
      </c>
      <c r="BP66" s="29">
        <v>0</v>
      </c>
      <c r="BQ66" s="31"/>
      <c r="BR66" s="29">
        <v>0</v>
      </c>
      <c r="BS66" s="31"/>
      <c r="BT66" s="31">
        <v>0</v>
      </c>
      <c r="BU66" s="31">
        <v>0</v>
      </c>
      <c r="BV66" s="31">
        <v>0</v>
      </c>
      <c r="BW66" s="27">
        <f t="shared" si="30"/>
        <v>9644.400000000001</v>
      </c>
      <c r="BX66" s="27">
        <f t="shared" si="31"/>
        <v>8817.306</v>
      </c>
      <c r="BY66" s="29">
        <v>0</v>
      </c>
      <c r="BZ66" s="31"/>
      <c r="CA66" s="31">
        <v>0</v>
      </c>
      <c r="CB66" s="31">
        <v>0</v>
      </c>
      <c r="CC66" s="29">
        <v>0</v>
      </c>
      <c r="CD66" s="31"/>
      <c r="CE66" s="31">
        <v>0</v>
      </c>
      <c r="CF66" s="31">
        <v>0</v>
      </c>
      <c r="CG66" s="29">
        <v>0</v>
      </c>
      <c r="CH66" s="31"/>
      <c r="CI66" s="31">
        <v>485</v>
      </c>
      <c r="CJ66" s="31">
        <v>0</v>
      </c>
      <c r="CK66" s="31">
        <v>0</v>
      </c>
      <c r="CL66" s="27">
        <f t="shared" si="32"/>
        <v>485</v>
      </c>
      <c r="CM66" s="27">
        <f t="shared" si="33"/>
        <v>0</v>
      </c>
    </row>
    <row r="67" spans="1:91" ht="21" customHeight="1">
      <c r="A67" s="62">
        <v>59</v>
      </c>
      <c r="B67" s="44" t="s">
        <v>112</v>
      </c>
      <c r="C67" s="30">
        <v>402.8</v>
      </c>
      <c r="D67" s="29">
        <v>0</v>
      </c>
      <c r="E67" s="30">
        <v>402.8</v>
      </c>
      <c r="F67" s="56">
        <v>0.6</v>
      </c>
      <c r="G67" s="56">
        <v>402.8</v>
      </c>
      <c r="H67" s="56">
        <v>17.6</v>
      </c>
      <c r="I67" s="27">
        <f t="shared" si="22"/>
        <v>4497.4</v>
      </c>
      <c r="J67" s="27">
        <f t="shared" si="23"/>
        <v>4318.686000000001</v>
      </c>
      <c r="K67" s="27">
        <f t="shared" si="12"/>
        <v>96.02628185173658</v>
      </c>
      <c r="L67" s="27">
        <f t="shared" si="24"/>
        <v>997.4</v>
      </c>
      <c r="M67" s="27">
        <f t="shared" si="25"/>
        <v>818.6859999999999</v>
      </c>
      <c r="N67" s="27">
        <f t="shared" si="13"/>
        <v>82.08201323440946</v>
      </c>
      <c r="O67" s="27">
        <f t="shared" si="26"/>
        <v>422.7</v>
      </c>
      <c r="P67" s="27">
        <f t="shared" si="27"/>
        <v>391.2</v>
      </c>
      <c r="Q67" s="27">
        <f t="shared" si="14"/>
        <v>92.54790631653655</v>
      </c>
      <c r="R67" s="31">
        <v>0</v>
      </c>
      <c r="S67" s="31">
        <v>0</v>
      </c>
      <c r="T67" s="27" t="e">
        <f t="shared" si="15"/>
        <v>#DIV/0!</v>
      </c>
      <c r="U67" s="31">
        <v>294.7</v>
      </c>
      <c r="V67" s="31">
        <v>247.44</v>
      </c>
      <c r="W67" s="27">
        <f t="shared" si="16"/>
        <v>83.96335256192738</v>
      </c>
      <c r="X67" s="31">
        <v>422.7</v>
      </c>
      <c r="Y67" s="31">
        <v>391.2</v>
      </c>
      <c r="Z67" s="27">
        <f t="shared" si="17"/>
        <v>92.54790631653655</v>
      </c>
      <c r="AA67" s="31">
        <v>0</v>
      </c>
      <c r="AB67" s="31">
        <v>0</v>
      </c>
      <c r="AC67" s="27" t="e">
        <f t="shared" si="18"/>
        <v>#DIV/0!</v>
      </c>
      <c r="AD67" s="31"/>
      <c r="AE67" s="31"/>
      <c r="AF67" s="27"/>
      <c r="AG67" s="30">
        <v>0</v>
      </c>
      <c r="AH67" s="27"/>
      <c r="AI67" s="30">
        <v>0</v>
      </c>
      <c r="AJ67" s="31"/>
      <c r="AK67" s="29">
        <v>3500</v>
      </c>
      <c r="AL67" s="31">
        <v>3500</v>
      </c>
      <c r="AM67" s="30">
        <v>0</v>
      </c>
      <c r="AN67" s="27"/>
      <c r="AO67" s="29">
        <v>0</v>
      </c>
      <c r="AP67" s="31">
        <v>0</v>
      </c>
      <c r="AQ67" s="30">
        <v>0</v>
      </c>
      <c r="AR67" s="31"/>
      <c r="AS67" s="30">
        <v>0</v>
      </c>
      <c r="AT67" s="31"/>
      <c r="AU67" s="27">
        <f t="shared" si="28"/>
        <v>180</v>
      </c>
      <c r="AV67" s="27">
        <f t="shared" si="29"/>
        <v>180.046</v>
      </c>
      <c r="AW67" s="27">
        <f t="shared" si="19"/>
        <v>100.02555555555554</v>
      </c>
      <c r="AX67" s="31">
        <v>180</v>
      </c>
      <c r="AY67" s="31">
        <v>180.046</v>
      </c>
      <c r="AZ67" s="31">
        <v>0</v>
      </c>
      <c r="BA67" s="31">
        <v>0</v>
      </c>
      <c r="BB67" s="29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0">
        <v>0</v>
      </c>
      <c r="BI67" s="31">
        <v>0</v>
      </c>
      <c r="BJ67" s="31">
        <v>100</v>
      </c>
      <c r="BK67" s="31">
        <v>0</v>
      </c>
      <c r="BL67" s="31">
        <v>100</v>
      </c>
      <c r="BM67" s="31">
        <v>0</v>
      </c>
      <c r="BN67" s="30">
        <v>0</v>
      </c>
      <c r="BO67" s="31">
        <v>0</v>
      </c>
      <c r="BP67" s="29">
        <v>0</v>
      </c>
      <c r="BQ67" s="31"/>
      <c r="BR67" s="29">
        <v>0</v>
      </c>
      <c r="BS67" s="31"/>
      <c r="BT67" s="31">
        <v>0</v>
      </c>
      <c r="BU67" s="31">
        <v>0</v>
      </c>
      <c r="BV67" s="31">
        <v>0</v>
      </c>
      <c r="BW67" s="27">
        <f t="shared" si="30"/>
        <v>4497.4</v>
      </c>
      <c r="BX67" s="27">
        <f t="shared" si="31"/>
        <v>4318.686000000001</v>
      </c>
      <c r="BY67" s="29">
        <v>0</v>
      </c>
      <c r="BZ67" s="31"/>
      <c r="CA67" s="31">
        <v>0</v>
      </c>
      <c r="CB67" s="31">
        <v>0</v>
      </c>
      <c r="CC67" s="29">
        <v>0</v>
      </c>
      <c r="CD67" s="31"/>
      <c r="CE67" s="31">
        <v>0</v>
      </c>
      <c r="CF67" s="31">
        <v>0</v>
      </c>
      <c r="CG67" s="29">
        <v>0</v>
      </c>
      <c r="CH67" s="31"/>
      <c r="CI67" s="31">
        <v>0</v>
      </c>
      <c r="CJ67" s="31">
        <v>0</v>
      </c>
      <c r="CK67" s="31">
        <v>0</v>
      </c>
      <c r="CL67" s="27">
        <f t="shared" si="32"/>
        <v>0</v>
      </c>
      <c r="CM67" s="27">
        <f t="shared" si="33"/>
        <v>0</v>
      </c>
    </row>
    <row r="68" spans="1:91" ht="21" customHeight="1">
      <c r="A68" s="62">
        <v>60</v>
      </c>
      <c r="B68" s="44" t="s">
        <v>113</v>
      </c>
      <c r="C68" s="30">
        <v>24905.4</v>
      </c>
      <c r="D68" s="29">
        <v>0</v>
      </c>
      <c r="E68" s="30">
        <v>18485.8</v>
      </c>
      <c r="F68" s="56">
        <v>5815.6</v>
      </c>
      <c r="G68" s="56">
        <v>5739.4</v>
      </c>
      <c r="H68" s="56">
        <v>2351.1</v>
      </c>
      <c r="I68" s="27">
        <f t="shared" si="22"/>
        <v>105244</v>
      </c>
      <c r="J68" s="27">
        <f t="shared" si="23"/>
        <v>96918.74920000002</v>
      </c>
      <c r="K68" s="27">
        <f t="shared" si="12"/>
        <v>92.08957204211168</v>
      </c>
      <c r="L68" s="27">
        <f t="shared" si="24"/>
        <v>33084.2</v>
      </c>
      <c r="M68" s="27">
        <f t="shared" si="25"/>
        <v>30032.0492</v>
      </c>
      <c r="N68" s="27">
        <f t="shared" si="13"/>
        <v>90.77459693751096</v>
      </c>
      <c r="O68" s="27">
        <f t="shared" si="26"/>
        <v>9020.2</v>
      </c>
      <c r="P68" s="27">
        <f t="shared" si="27"/>
        <v>6665.652</v>
      </c>
      <c r="Q68" s="27">
        <f t="shared" si="14"/>
        <v>73.89694241812819</v>
      </c>
      <c r="R68" s="31">
        <v>220.2</v>
      </c>
      <c r="S68" s="31">
        <v>154.802</v>
      </c>
      <c r="T68" s="27">
        <f t="shared" si="15"/>
        <v>70.30063578564942</v>
      </c>
      <c r="U68" s="31">
        <v>5380</v>
      </c>
      <c r="V68" s="31">
        <v>3553.3892</v>
      </c>
      <c r="W68" s="27">
        <f t="shared" si="16"/>
        <v>66.04812639405205</v>
      </c>
      <c r="X68" s="31">
        <v>8800</v>
      </c>
      <c r="Y68" s="31">
        <v>6510.85</v>
      </c>
      <c r="Z68" s="27">
        <f t="shared" si="17"/>
        <v>73.98693181818182</v>
      </c>
      <c r="AA68" s="31">
        <v>682</v>
      </c>
      <c r="AB68" s="31">
        <v>521</v>
      </c>
      <c r="AC68" s="27">
        <f t="shared" si="18"/>
        <v>76.39296187683284</v>
      </c>
      <c r="AD68" s="31"/>
      <c r="AE68" s="31"/>
      <c r="AF68" s="27"/>
      <c r="AG68" s="30">
        <v>0</v>
      </c>
      <c r="AH68" s="27"/>
      <c r="AI68" s="30">
        <v>0</v>
      </c>
      <c r="AJ68" s="31"/>
      <c r="AK68" s="29">
        <v>44559.8</v>
      </c>
      <c r="AL68" s="31">
        <v>44559.8</v>
      </c>
      <c r="AM68" s="30">
        <v>0</v>
      </c>
      <c r="AN68" s="27"/>
      <c r="AO68" s="29">
        <v>0</v>
      </c>
      <c r="AP68" s="31">
        <v>0</v>
      </c>
      <c r="AQ68" s="30">
        <v>0</v>
      </c>
      <c r="AR68" s="31"/>
      <c r="AS68" s="30">
        <v>0</v>
      </c>
      <c r="AT68" s="31"/>
      <c r="AU68" s="27">
        <f t="shared" si="28"/>
        <v>9162</v>
      </c>
      <c r="AV68" s="27">
        <f t="shared" si="29"/>
        <v>13066.768</v>
      </c>
      <c r="AW68" s="27">
        <f t="shared" si="19"/>
        <v>142.6191661209343</v>
      </c>
      <c r="AX68" s="31">
        <v>7340</v>
      </c>
      <c r="AY68" s="31">
        <v>11621.768</v>
      </c>
      <c r="AZ68" s="31">
        <v>0</v>
      </c>
      <c r="BA68" s="31">
        <v>0</v>
      </c>
      <c r="BB68" s="29">
        <v>0</v>
      </c>
      <c r="BC68" s="31">
        <v>0</v>
      </c>
      <c r="BD68" s="31">
        <v>1822</v>
      </c>
      <c r="BE68" s="31">
        <v>1445</v>
      </c>
      <c r="BF68" s="31">
        <v>0</v>
      </c>
      <c r="BG68" s="31">
        <v>0</v>
      </c>
      <c r="BH68" s="30">
        <v>0</v>
      </c>
      <c r="BI68" s="31">
        <v>0</v>
      </c>
      <c r="BJ68" s="31">
        <v>4640</v>
      </c>
      <c r="BK68" s="31">
        <v>3265.5</v>
      </c>
      <c r="BL68" s="31">
        <v>2640</v>
      </c>
      <c r="BM68" s="31">
        <v>1369.5</v>
      </c>
      <c r="BN68" s="30">
        <v>0</v>
      </c>
      <c r="BO68" s="31">
        <v>0</v>
      </c>
      <c r="BP68" s="29">
        <v>0</v>
      </c>
      <c r="BQ68" s="31"/>
      <c r="BR68" s="29">
        <v>0</v>
      </c>
      <c r="BS68" s="31"/>
      <c r="BT68" s="31">
        <v>4200</v>
      </c>
      <c r="BU68" s="31">
        <v>2959.74</v>
      </c>
      <c r="BV68" s="31">
        <v>0</v>
      </c>
      <c r="BW68" s="27">
        <f t="shared" si="30"/>
        <v>77644</v>
      </c>
      <c r="BX68" s="27">
        <f t="shared" si="31"/>
        <v>74591.84920000001</v>
      </c>
      <c r="BY68" s="29">
        <v>0</v>
      </c>
      <c r="BZ68" s="31"/>
      <c r="CA68" s="31">
        <v>27600</v>
      </c>
      <c r="CB68" s="31">
        <v>22326.9</v>
      </c>
      <c r="CC68" s="29">
        <v>0</v>
      </c>
      <c r="CD68" s="31"/>
      <c r="CE68" s="31">
        <v>0</v>
      </c>
      <c r="CF68" s="31">
        <v>0</v>
      </c>
      <c r="CG68" s="29">
        <v>0</v>
      </c>
      <c r="CH68" s="31"/>
      <c r="CI68" s="31">
        <v>15420</v>
      </c>
      <c r="CJ68" s="31">
        <v>15420</v>
      </c>
      <c r="CK68" s="31">
        <v>0</v>
      </c>
      <c r="CL68" s="27">
        <f t="shared" si="32"/>
        <v>43020</v>
      </c>
      <c r="CM68" s="27">
        <f t="shared" si="33"/>
        <v>37746.9</v>
      </c>
    </row>
    <row r="69" spans="1:91" ht="21" customHeight="1">
      <c r="A69" s="62">
        <v>61</v>
      </c>
      <c r="B69" s="44" t="s">
        <v>114</v>
      </c>
      <c r="C69" s="30">
        <v>941.4</v>
      </c>
      <c r="D69" s="29">
        <v>0</v>
      </c>
      <c r="E69" s="30">
        <v>941.4</v>
      </c>
      <c r="F69" s="56">
        <v>566.5</v>
      </c>
      <c r="G69" s="56">
        <v>655.1</v>
      </c>
      <c r="H69" s="56">
        <v>478.5</v>
      </c>
      <c r="I69" s="27">
        <f t="shared" si="22"/>
        <v>13148.2</v>
      </c>
      <c r="J69" s="27">
        <f t="shared" si="23"/>
        <v>12870.649999999998</v>
      </c>
      <c r="K69" s="27">
        <f t="shared" si="12"/>
        <v>97.88906466284357</v>
      </c>
      <c r="L69" s="27">
        <f t="shared" si="24"/>
        <v>4786.2</v>
      </c>
      <c r="M69" s="27">
        <f t="shared" si="25"/>
        <v>4508.650000000001</v>
      </c>
      <c r="N69" s="27">
        <f t="shared" si="13"/>
        <v>94.20103631273246</v>
      </c>
      <c r="O69" s="27">
        <f t="shared" si="26"/>
        <v>1316.2</v>
      </c>
      <c r="P69" s="27">
        <f t="shared" si="27"/>
        <v>1200.15</v>
      </c>
      <c r="Q69" s="27">
        <f t="shared" si="14"/>
        <v>91.18295091931317</v>
      </c>
      <c r="R69" s="31">
        <v>16.2</v>
      </c>
      <c r="S69" s="31">
        <v>0</v>
      </c>
      <c r="T69" s="27">
        <f t="shared" si="15"/>
        <v>0</v>
      </c>
      <c r="U69" s="31">
        <v>2220</v>
      </c>
      <c r="V69" s="31">
        <v>2235.4</v>
      </c>
      <c r="W69" s="27">
        <f t="shared" si="16"/>
        <v>100.6936936936937</v>
      </c>
      <c r="X69" s="31">
        <v>1300</v>
      </c>
      <c r="Y69" s="31">
        <v>1200.15</v>
      </c>
      <c r="Z69" s="27">
        <f t="shared" si="17"/>
        <v>92.31923076923077</v>
      </c>
      <c r="AA69" s="31">
        <v>0</v>
      </c>
      <c r="AB69" s="31">
        <v>0</v>
      </c>
      <c r="AC69" s="27" t="e">
        <f t="shared" si="18"/>
        <v>#DIV/0!</v>
      </c>
      <c r="AD69" s="31"/>
      <c r="AE69" s="31"/>
      <c r="AF69" s="27"/>
      <c r="AG69" s="30">
        <v>0</v>
      </c>
      <c r="AH69" s="27"/>
      <c r="AI69" s="30">
        <v>0</v>
      </c>
      <c r="AJ69" s="31"/>
      <c r="AK69" s="29">
        <v>8362</v>
      </c>
      <c r="AL69" s="31">
        <v>8362</v>
      </c>
      <c r="AM69" s="30">
        <v>0</v>
      </c>
      <c r="AN69" s="27"/>
      <c r="AO69" s="29">
        <v>0</v>
      </c>
      <c r="AP69" s="31">
        <v>0</v>
      </c>
      <c r="AQ69" s="30">
        <v>0</v>
      </c>
      <c r="AR69" s="31"/>
      <c r="AS69" s="30">
        <v>0</v>
      </c>
      <c r="AT69" s="31"/>
      <c r="AU69" s="27">
        <f t="shared" si="28"/>
        <v>700</v>
      </c>
      <c r="AV69" s="27">
        <f t="shared" si="29"/>
        <v>1029.3</v>
      </c>
      <c r="AW69" s="27">
        <f t="shared" si="19"/>
        <v>147.04285714285714</v>
      </c>
      <c r="AX69" s="31">
        <v>700</v>
      </c>
      <c r="AY69" s="31">
        <v>1029.3</v>
      </c>
      <c r="AZ69" s="31">
        <v>0</v>
      </c>
      <c r="BA69" s="31">
        <v>0</v>
      </c>
      <c r="BB69" s="29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0">
        <v>0</v>
      </c>
      <c r="BI69" s="31">
        <v>0</v>
      </c>
      <c r="BJ69" s="31">
        <v>550</v>
      </c>
      <c r="BK69" s="31">
        <v>43.8</v>
      </c>
      <c r="BL69" s="31">
        <v>550</v>
      </c>
      <c r="BM69" s="31">
        <v>29.8</v>
      </c>
      <c r="BN69" s="30">
        <v>0</v>
      </c>
      <c r="BO69" s="31">
        <v>0</v>
      </c>
      <c r="BP69" s="29">
        <v>0</v>
      </c>
      <c r="BQ69" s="31"/>
      <c r="BR69" s="29">
        <v>0</v>
      </c>
      <c r="BS69" s="31"/>
      <c r="BT69" s="31">
        <v>0</v>
      </c>
      <c r="BU69" s="31">
        <v>0</v>
      </c>
      <c r="BV69" s="31">
        <v>0</v>
      </c>
      <c r="BW69" s="27">
        <f t="shared" si="30"/>
        <v>13148.2</v>
      </c>
      <c r="BX69" s="27">
        <f t="shared" si="31"/>
        <v>12870.649999999998</v>
      </c>
      <c r="BY69" s="29">
        <v>0</v>
      </c>
      <c r="BZ69" s="31"/>
      <c r="CA69" s="31">
        <v>0</v>
      </c>
      <c r="CB69" s="31">
        <v>0</v>
      </c>
      <c r="CC69" s="29">
        <v>0</v>
      </c>
      <c r="CD69" s="31"/>
      <c r="CE69" s="31">
        <v>0</v>
      </c>
      <c r="CF69" s="31">
        <v>0</v>
      </c>
      <c r="CG69" s="29">
        <v>0</v>
      </c>
      <c r="CH69" s="31"/>
      <c r="CI69" s="31">
        <v>1860</v>
      </c>
      <c r="CJ69" s="31">
        <v>716.8709</v>
      </c>
      <c r="CK69" s="31">
        <v>0</v>
      </c>
      <c r="CL69" s="27">
        <f t="shared" si="32"/>
        <v>1860</v>
      </c>
      <c r="CM69" s="27">
        <f t="shared" si="33"/>
        <v>716.8709</v>
      </c>
    </row>
    <row r="70" spans="1:91" ht="21" customHeight="1">
      <c r="A70" s="62">
        <v>62</v>
      </c>
      <c r="B70" s="44" t="s">
        <v>115</v>
      </c>
      <c r="C70" s="30">
        <v>1657.4</v>
      </c>
      <c r="D70" s="29">
        <v>0</v>
      </c>
      <c r="E70" s="30">
        <v>2175.5</v>
      </c>
      <c r="F70" s="56">
        <v>2722.2</v>
      </c>
      <c r="G70" s="56">
        <v>1793.2</v>
      </c>
      <c r="H70" s="56">
        <v>3512.3</v>
      </c>
      <c r="I70" s="27">
        <f t="shared" si="22"/>
        <v>50980.6</v>
      </c>
      <c r="J70" s="27">
        <f t="shared" si="23"/>
        <v>49395.600999999995</v>
      </c>
      <c r="K70" s="27">
        <f t="shared" si="12"/>
        <v>96.89097617525097</v>
      </c>
      <c r="L70" s="27">
        <f t="shared" si="24"/>
        <v>10734.4</v>
      </c>
      <c r="M70" s="27">
        <f t="shared" si="25"/>
        <v>11212.701000000001</v>
      </c>
      <c r="N70" s="27">
        <f t="shared" si="13"/>
        <v>104.45577768668954</v>
      </c>
      <c r="O70" s="27">
        <f t="shared" si="26"/>
        <v>4038</v>
      </c>
      <c r="P70" s="27">
        <f t="shared" si="27"/>
        <v>4150.639</v>
      </c>
      <c r="Q70" s="27">
        <f t="shared" si="14"/>
        <v>102.78947498761764</v>
      </c>
      <c r="R70" s="31">
        <v>72</v>
      </c>
      <c r="S70" s="31">
        <v>61.581</v>
      </c>
      <c r="T70" s="27">
        <f t="shared" si="15"/>
        <v>85.52916666666667</v>
      </c>
      <c r="U70" s="31">
        <v>2141</v>
      </c>
      <c r="V70" s="31">
        <v>2163.048</v>
      </c>
      <c r="W70" s="27">
        <f t="shared" si="16"/>
        <v>101.02979915927135</v>
      </c>
      <c r="X70" s="31">
        <v>3966</v>
      </c>
      <c r="Y70" s="31">
        <v>4089.058</v>
      </c>
      <c r="Z70" s="27">
        <f t="shared" si="17"/>
        <v>103.1028240040343</v>
      </c>
      <c r="AA70" s="31">
        <v>260</v>
      </c>
      <c r="AB70" s="31">
        <v>309.5</v>
      </c>
      <c r="AC70" s="27">
        <f t="shared" si="18"/>
        <v>119.03846153846153</v>
      </c>
      <c r="AD70" s="31"/>
      <c r="AE70" s="31"/>
      <c r="AF70" s="27"/>
      <c r="AG70" s="30">
        <v>0</v>
      </c>
      <c r="AH70" s="27"/>
      <c r="AI70" s="30">
        <v>0</v>
      </c>
      <c r="AJ70" s="31"/>
      <c r="AK70" s="29">
        <v>29886.2</v>
      </c>
      <c r="AL70" s="31">
        <v>29886.1</v>
      </c>
      <c r="AM70" s="30">
        <v>0</v>
      </c>
      <c r="AN70" s="27"/>
      <c r="AO70" s="29">
        <v>0</v>
      </c>
      <c r="AP70" s="31">
        <v>0</v>
      </c>
      <c r="AQ70" s="30">
        <v>0</v>
      </c>
      <c r="AR70" s="31"/>
      <c r="AS70" s="30">
        <v>0</v>
      </c>
      <c r="AT70" s="31"/>
      <c r="AU70" s="27">
        <f t="shared" si="28"/>
        <v>1600.4</v>
      </c>
      <c r="AV70" s="27">
        <f t="shared" si="29"/>
        <v>1921.5800000000002</v>
      </c>
      <c r="AW70" s="27">
        <f t="shared" si="19"/>
        <v>120.0687328167958</v>
      </c>
      <c r="AX70" s="31">
        <v>1600.4</v>
      </c>
      <c r="AY70" s="31">
        <v>1887.88</v>
      </c>
      <c r="AZ70" s="31">
        <v>0</v>
      </c>
      <c r="BA70" s="31">
        <v>0</v>
      </c>
      <c r="BB70" s="29">
        <v>0</v>
      </c>
      <c r="BC70" s="31">
        <v>0</v>
      </c>
      <c r="BD70" s="31">
        <v>0</v>
      </c>
      <c r="BE70" s="31">
        <v>33.7</v>
      </c>
      <c r="BF70" s="31">
        <v>0</v>
      </c>
      <c r="BG70" s="31">
        <v>0</v>
      </c>
      <c r="BH70" s="30">
        <v>0</v>
      </c>
      <c r="BI70" s="31">
        <v>0</v>
      </c>
      <c r="BJ70" s="31">
        <v>2145</v>
      </c>
      <c r="BK70" s="31">
        <v>2097.934</v>
      </c>
      <c r="BL70" s="31">
        <v>800</v>
      </c>
      <c r="BM70" s="31">
        <v>783.984</v>
      </c>
      <c r="BN70" s="30">
        <v>0</v>
      </c>
      <c r="BO70" s="31">
        <v>0</v>
      </c>
      <c r="BP70" s="29">
        <v>0</v>
      </c>
      <c r="BQ70" s="31"/>
      <c r="BR70" s="29">
        <v>0</v>
      </c>
      <c r="BS70" s="31"/>
      <c r="BT70" s="31">
        <v>550</v>
      </c>
      <c r="BU70" s="31">
        <v>570</v>
      </c>
      <c r="BV70" s="31">
        <v>0</v>
      </c>
      <c r="BW70" s="27">
        <f t="shared" si="30"/>
        <v>40620.6</v>
      </c>
      <c r="BX70" s="27">
        <f t="shared" si="31"/>
        <v>41098.80099999999</v>
      </c>
      <c r="BY70" s="29">
        <v>0</v>
      </c>
      <c r="BZ70" s="31"/>
      <c r="CA70" s="31">
        <v>10360</v>
      </c>
      <c r="CB70" s="31">
        <v>8296.8</v>
      </c>
      <c r="CC70" s="29">
        <v>0</v>
      </c>
      <c r="CD70" s="31"/>
      <c r="CE70" s="31">
        <v>0</v>
      </c>
      <c r="CF70" s="31">
        <v>0</v>
      </c>
      <c r="CG70" s="29">
        <v>0</v>
      </c>
      <c r="CH70" s="31"/>
      <c r="CI70" s="31">
        <v>5045.6</v>
      </c>
      <c r="CJ70" s="31">
        <v>3814</v>
      </c>
      <c r="CK70" s="31">
        <v>0</v>
      </c>
      <c r="CL70" s="27">
        <f t="shared" si="32"/>
        <v>15405.6</v>
      </c>
      <c r="CM70" s="27">
        <f t="shared" si="33"/>
        <v>12110.8</v>
      </c>
    </row>
    <row r="71" spans="1:91" ht="21" customHeight="1">
      <c r="A71" s="62">
        <v>63</v>
      </c>
      <c r="B71" s="53" t="s">
        <v>116</v>
      </c>
      <c r="C71" s="30">
        <v>13944.6</v>
      </c>
      <c r="D71" s="29">
        <v>0</v>
      </c>
      <c r="E71" s="30">
        <v>9714.6</v>
      </c>
      <c r="F71" s="56">
        <v>2769.9</v>
      </c>
      <c r="G71" s="56">
        <v>9714.6</v>
      </c>
      <c r="H71" s="55">
        <v>4330</v>
      </c>
      <c r="I71" s="27">
        <f t="shared" si="22"/>
        <v>29586.9</v>
      </c>
      <c r="J71" s="27">
        <f t="shared" si="23"/>
        <v>26942.978000000003</v>
      </c>
      <c r="K71" s="27">
        <f t="shared" si="12"/>
        <v>91.06387624252625</v>
      </c>
      <c r="L71" s="27">
        <f t="shared" si="24"/>
        <v>8180.2</v>
      </c>
      <c r="M71" s="27">
        <f t="shared" si="25"/>
        <v>5536.278</v>
      </c>
      <c r="N71" s="27">
        <f t="shared" si="13"/>
        <v>67.67900540329089</v>
      </c>
      <c r="O71" s="27">
        <f t="shared" si="26"/>
        <v>2300.2</v>
      </c>
      <c r="P71" s="27">
        <f t="shared" si="27"/>
        <v>1596.656</v>
      </c>
      <c r="Q71" s="27">
        <f t="shared" si="14"/>
        <v>69.41379010520825</v>
      </c>
      <c r="R71" s="31">
        <v>0.2</v>
      </c>
      <c r="S71" s="31">
        <v>0.22</v>
      </c>
      <c r="T71" s="27">
        <f t="shared" si="15"/>
        <v>109.99999999999999</v>
      </c>
      <c r="U71" s="31">
        <v>990</v>
      </c>
      <c r="V71" s="31">
        <v>941.632</v>
      </c>
      <c r="W71" s="27">
        <f t="shared" si="16"/>
        <v>95.11434343434343</v>
      </c>
      <c r="X71" s="31">
        <v>2300</v>
      </c>
      <c r="Y71" s="31">
        <v>1596.436</v>
      </c>
      <c r="Z71" s="27">
        <f t="shared" si="17"/>
        <v>69.4102608695652</v>
      </c>
      <c r="AA71" s="31">
        <v>80</v>
      </c>
      <c r="AB71" s="31">
        <v>0</v>
      </c>
      <c r="AC71" s="27">
        <f t="shared" si="18"/>
        <v>0</v>
      </c>
      <c r="AD71" s="31"/>
      <c r="AE71" s="31"/>
      <c r="AF71" s="27"/>
      <c r="AG71" s="30">
        <v>0</v>
      </c>
      <c r="AH71" s="27"/>
      <c r="AI71" s="30">
        <v>0</v>
      </c>
      <c r="AJ71" s="31"/>
      <c r="AK71" s="29">
        <v>21406.7</v>
      </c>
      <c r="AL71" s="31">
        <v>21406.7</v>
      </c>
      <c r="AM71" s="30">
        <v>0</v>
      </c>
      <c r="AN71" s="27"/>
      <c r="AO71" s="29">
        <v>0</v>
      </c>
      <c r="AP71" s="31">
        <v>0</v>
      </c>
      <c r="AQ71" s="30">
        <v>0</v>
      </c>
      <c r="AR71" s="31"/>
      <c r="AS71" s="30">
        <v>0</v>
      </c>
      <c r="AT71" s="31"/>
      <c r="AU71" s="27">
        <f t="shared" si="28"/>
        <v>1360</v>
      </c>
      <c r="AV71" s="27">
        <f t="shared" si="29"/>
        <v>1242.49</v>
      </c>
      <c r="AW71" s="27">
        <f t="shared" si="19"/>
        <v>91.35955882352941</v>
      </c>
      <c r="AX71" s="31">
        <v>960</v>
      </c>
      <c r="AY71" s="31">
        <v>963.74</v>
      </c>
      <c r="AZ71" s="31">
        <v>400</v>
      </c>
      <c r="BA71" s="31">
        <v>278.75</v>
      </c>
      <c r="BB71" s="29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0">
        <v>0</v>
      </c>
      <c r="BI71" s="31">
        <v>0</v>
      </c>
      <c r="BJ71" s="31">
        <v>1850</v>
      </c>
      <c r="BK71" s="31">
        <v>1521.2</v>
      </c>
      <c r="BL71" s="31">
        <v>350</v>
      </c>
      <c r="BM71" s="31">
        <v>143.2</v>
      </c>
      <c r="BN71" s="30">
        <v>1600</v>
      </c>
      <c r="BO71" s="31">
        <v>222.3</v>
      </c>
      <c r="BP71" s="29">
        <v>0</v>
      </c>
      <c r="BQ71" s="31"/>
      <c r="BR71" s="29">
        <v>0</v>
      </c>
      <c r="BS71" s="31"/>
      <c r="BT71" s="31">
        <v>0</v>
      </c>
      <c r="BU71" s="31">
        <v>12</v>
      </c>
      <c r="BV71" s="31">
        <v>0</v>
      </c>
      <c r="BW71" s="27">
        <f t="shared" si="30"/>
        <v>29586.9</v>
      </c>
      <c r="BX71" s="27">
        <f t="shared" si="31"/>
        <v>26942.978000000003</v>
      </c>
      <c r="BY71" s="29">
        <v>0</v>
      </c>
      <c r="BZ71" s="31"/>
      <c r="CA71" s="31">
        <v>0</v>
      </c>
      <c r="CB71" s="31">
        <v>0</v>
      </c>
      <c r="CC71" s="29">
        <v>0</v>
      </c>
      <c r="CD71" s="31"/>
      <c r="CE71" s="31">
        <v>0</v>
      </c>
      <c r="CF71" s="31">
        <v>0</v>
      </c>
      <c r="CG71" s="29">
        <v>0</v>
      </c>
      <c r="CH71" s="31"/>
      <c r="CI71" s="31">
        <v>1800</v>
      </c>
      <c r="CJ71" s="31">
        <v>0</v>
      </c>
      <c r="CK71" s="31">
        <v>0</v>
      </c>
      <c r="CL71" s="27">
        <f t="shared" si="32"/>
        <v>1800</v>
      </c>
      <c r="CM71" s="27">
        <f t="shared" si="33"/>
        <v>0</v>
      </c>
    </row>
    <row r="72" spans="1:91" ht="21" customHeight="1">
      <c r="A72" s="62">
        <v>64</v>
      </c>
      <c r="B72" s="53" t="s">
        <v>117</v>
      </c>
      <c r="C72" s="30">
        <v>1574.5</v>
      </c>
      <c r="D72" s="29">
        <v>0</v>
      </c>
      <c r="E72" s="30">
        <v>1283.9</v>
      </c>
      <c r="F72" s="56">
        <v>319.9</v>
      </c>
      <c r="G72" s="56">
        <v>1082.4</v>
      </c>
      <c r="H72" s="56">
        <v>211.5</v>
      </c>
      <c r="I72" s="27">
        <f t="shared" si="22"/>
        <v>13785.8</v>
      </c>
      <c r="J72" s="27">
        <f t="shared" si="23"/>
        <v>13223.172999999999</v>
      </c>
      <c r="K72" s="27">
        <f t="shared" si="12"/>
        <v>95.91879325102641</v>
      </c>
      <c r="L72" s="27">
        <f t="shared" si="24"/>
        <v>3401.4</v>
      </c>
      <c r="M72" s="27">
        <f t="shared" si="25"/>
        <v>2838.773</v>
      </c>
      <c r="N72" s="27">
        <f t="shared" si="13"/>
        <v>83.45895807608632</v>
      </c>
      <c r="O72" s="27">
        <f t="shared" si="26"/>
        <v>1330</v>
      </c>
      <c r="P72" s="27">
        <f t="shared" si="27"/>
        <v>1245.794</v>
      </c>
      <c r="Q72" s="27">
        <f t="shared" si="14"/>
        <v>93.66872180451129</v>
      </c>
      <c r="R72" s="31">
        <v>0</v>
      </c>
      <c r="S72" s="31">
        <v>0</v>
      </c>
      <c r="T72" s="27" t="e">
        <f t="shared" si="15"/>
        <v>#DIV/0!</v>
      </c>
      <c r="U72" s="31">
        <v>701.4</v>
      </c>
      <c r="V72" s="31">
        <v>701.945</v>
      </c>
      <c r="W72" s="27">
        <f t="shared" si="16"/>
        <v>100.0777017393784</v>
      </c>
      <c r="X72" s="31">
        <v>1330</v>
      </c>
      <c r="Y72" s="31">
        <v>1245.794</v>
      </c>
      <c r="Z72" s="27">
        <f t="shared" si="17"/>
        <v>93.66872180451129</v>
      </c>
      <c r="AA72" s="31">
        <v>0</v>
      </c>
      <c r="AB72" s="31">
        <v>0</v>
      </c>
      <c r="AC72" s="27" t="e">
        <f t="shared" si="18"/>
        <v>#DIV/0!</v>
      </c>
      <c r="AD72" s="31"/>
      <c r="AE72" s="31"/>
      <c r="AF72" s="27"/>
      <c r="AG72" s="30">
        <v>0</v>
      </c>
      <c r="AH72" s="27"/>
      <c r="AI72" s="30">
        <v>0</v>
      </c>
      <c r="AJ72" s="31"/>
      <c r="AK72" s="29">
        <v>10384.4</v>
      </c>
      <c r="AL72" s="31">
        <v>10384.4</v>
      </c>
      <c r="AM72" s="30">
        <v>0</v>
      </c>
      <c r="AN72" s="27"/>
      <c r="AO72" s="29">
        <v>0</v>
      </c>
      <c r="AP72" s="31">
        <v>0</v>
      </c>
      <c r="AQ72" s="30">
        <v>0</v>
      </c>
      <c r="AR72" s="31"/>
      <c r="AS72" s="30">
        <v>0</v>
      </c>
      <c r="AT72" s="31"/>
      <c r="AU72" s="27">
        <f t="shared" si="28"/>
        <v>670</v>
      </c>
      <c r="AV72" s="27">
        <f t="shared" si="29"/>
        <v>691.034</v>
      </c>
      <c r="AW72" s="27">
        <f t="shared" si="19"/>
        <v>103.13940298507463</v>
      </c>
      <c r="AX72" s="31">
        <v>300</v>
      </c>
      <c r="AY72" s="31">
        <v>320.534</v>
      </c>
      <c r="AZ72" s="31">
        <v>370</v>
      </c>
      <c r="BA72" s="31">
        <v>370.5</v>
      </c>
      <c r="BB72" s="29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0">
        <v>0</v>
      </c>
      <c r="BI72" s="31">
        <v>0</v>
      </c>
      <c r="BJ72" s="31">
        <v>500</v>
      </c>
      <c r="BK72" s="31">
        <v>0</v>
      </c>
      <c r="BL72" s="31">
        <v>500</v>
      </c>
      <c r="BM72" s="31">
        <v>0</v>
      </c>
      <c r="BN72" s="30">
        <v>0</v>
      </c>
      <c r="BO72" s="31">
        <v>0</v>
      </c>
      <c r="BP72" s="29">
        <v>0</v>
      </c>
      <c r="BQ72" s="31"/>
      <c r="BR72" s="29">
        <v>0</v>
      </c>
      <c r="BS72" s="31"/>
      <c r="BT72" s="31">
        <v>200</v>
      </c>
      <c r="BU72" s="31">
        <v>200</v>
      </c>
      <c r="BV72" s="31">
        <v>0</v>
      </c>
      <c r="BW72" s="27">
        <f t="shared" si="30"/>
        <v>13785.8</v>
      </c>
      <c r="BX72" s="27">
        <f t="shared" si="31"/>
        <v>13223.172999999999</v>
      </c>
      <c r="BY72" s="29">
        <v>0</v>
      </c>
      <c r="BZ72" s="31"/>
      <c r="CA72" s="31">
        <v>0</v>
      </c>
      <c r="CB72" s="31">
        <v>0</v>
      </c>
      <c r="CC72" s="29">
        <v>0</v>
      </c>
      <c r="CD72" s="31"/>
      <c r="CE72" s="31">
        <v>0</v>
      </c>
      <c r="CF72" s="31">
        <v>0</v>
      </c>
      <c r="CG72" s="29">
        <v>0</v>
      </c>
      <c r="CH72" s="31"/>
      <c r="CI72" s="31">
        <v>700</v>
      </c>
      <c r="CJ72" s="31">
        <v>0</v>
      </c>
      <c r="CK72" s="31">
        <v>0</v>
      </c>
      <c r="CL72" s="27">
        <f t="shared" si="32"/>
        <v>700</v>
      </c>
      <c r="CM72" s="27">
        <f t="shared" si="33"/>
        <v>0</v>
      </c>
    </row>
    <row r="73" spans="1:91" ht="21" customHeight="1">
      <c r="A73" s="62">
        <v>65</v>
      </c>
      <c r="B73" s="44" t="s">
        <v>118</v>
      </c>
      <c r="C73" s="30">
        <v>1920.6</v>
      </c>
      <c r="D73" s="29">
        <v>0</v>
      </c>
      <c r="E73" s="30">
        <v>1920.6</v>
      </c>
      <c r="F73" s="58">
        <v>440.2</v>
      </c>
      <c r="G73" s="58">
        <v>920.6</v>
      </c>
      <c r="H73" s="59">
        <v>789</v>
      </c>
      <c r="I73" s="27">
        <f aca="true" t="shared" si="34" ref="I73:I80">BW73+CL73-CI73</f>
        <v>13545.6</v>
      </c>
      <c r="J73" s="27">
        <f aca="true" t="shared" si="35" ref="J73:J80">BX73+CM73-CJ73</f>
        <v>13412.656</v>
      </c>
      <c r="K73" s="27">
        <f t="shared" si="12"/>
        <v>99.01854476730452</v>
      </c>
      <c r="L73" s="27">
        <f aca="true" t="shared" si="36" ref="L73:L80">R73+U73+X73+AA73+AD73+AG73+AS73+AX73+AZ73+BB73+BD73+BH73+BJ73+BN73+BP73+BT73</f>
        <v>2340.1</v>
      </c>
      <c r="M73" s="27">
        <f aca="true" t="shared" si="37" ref="M73:M80">S73+V73+Y73+AB73+AE73+AH73+AT73+AY73+BA73+BC73+BE73+BI73+BK73+BO73+BQ73+BU73</f>
        <v>2207.156</v>
      </c>
      <c r="N73" s="27">
        <f t="shared" si="13"/>
        <v>94.31887526174096</v>
      </c>
      <c r="O73" s="27">
        <f aca="true" t="shared" si="38" ref="O73:O80">R73+X73</f>
        <v>920</v>
      </c>
      <c r="P73" s="27">
        <f aca="true" t="shared" si="39" ref="P73:P80">S73+Y73</f>
        <v>1056.386</v>
      </c>
      <c r="Q73" s="27">
        <f t="shared" si="14"/>
        <v>114.82456521739131</v>
      </c>
      <c r="R73" s="31">
        <v>0</v>
      </c>
      <c r="S73" s="31">
        <v>0</v>
      </c>
      <c r="T73" s="27" t="e">
        <f t="shared" si="15"/>
        <v>#DIV/0!</v>
      </c>
      <c r="U73" s="31">
        <v>783.1</v>
      </c>
      <c r="V73" s="31">
        <v>798.75</v>
      </c>
      <c r="W73" s="27">
        <f t="shared" si="16"/>
        <v>101.99846762865535</v>
      </c>
      <c r="X73" s="31">
        <v>920</v>
      </c>
      <c r="Y73" s="31">
        <v>1056.386</v>
      </c>
      <c r="Z73" s="27">
        <f t="shared" si="17"/>
        <v>114.82456521739131</v>
      </c>
      <c r="AA73" s="31">
        <v>12</v>
      </c>
      <c r="AB73" s="31">
        <v>12</v>
      </c>
      <c r="AC73" s="27">
        <f t="shared" si="18"/>
        <v>100</v>
      </c>
      <c r="AD73" s="31"/>
      <c r="AE73" s="31"/>
      <c r="AF73" s="27"/>
      <c r="AG73" s="30">
        <v>0</v>
      </c>
      <c r="AH73" s="27"/>
      <c r="AI73" s="30">
        <v>0</v>
      </c>
      <c r="AJ73" s="31"/>
      <c r="AK73" s="29">
        <v>11205.5</v>
      </c>
      <c r="AL73" s="31">
        <v>11205.5</v>
      </c>
      <c r="AM73" s="30">
        <v>0</v>
      </c>
      <c r="AN73" s="27"/>
      <c r="AO73" s="29">
        <v>0</v>
      </c>
      <c r="AP73" s="31">
        <v>0</v>
      </c>
      <c r="AQ73" s="30">
        <v>0</v>
      </c>
      <c r="AR73" s="31"/>
      <c r="AS73" s="30">
        <v>0</v>
      </c>
      <c r="AT73" s="31"/>
      <c r="AU73" s="27">
        <f aca="true" t="shared" si="40" ref="AU73:AU80">AX73+AZ73+BB73+BD73</f>
        <v>300</v>
      </c>
      <c r="AV73" s="27">
        <f aca="true" t="shared" si="41" ref="AV73:AV80">AY73+BA73+BC73+BE73</f>
        <v>320.02</v>
      </c>
      <c r="AW73" s="27">
        <f t="shared" si="19"/>
        <v>106.67333333333333</v>
      </c>
      <c r="AX73" s="31">
        <v>240</v>
      </c>
      <c r="AY73" s="31">
        <v>260.02</v>
      </c>
      <c r="AZ73" s="31">
        <v>60</v>
      </c>
      <c r="BA73" s="31">
        <v>60</v>
      </c>
      <c r="BB73" s="29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0">
        <v>0</v>
      </c>
      <c r="BI73" s="31">
        <v>0</v>
      </c>
      <c r="BJ73" s="31">
        <v>325</v>
      </c>
      <c r="BK73" s="31">
        <v>20</v>
      </c>
      <c r="BL73" s="31">
        <v>325</v>
      </c>
      <c r="BM73" s="31">
        <v>20</v>
      </c>
      <c r="BN73" s="30">
        <v>0</v>
      </c>
      <c r="BO73" s="31">
        <v>0</v>
      </c>
      <c r="BP73" s="29">
        <v>0</v>
      </c>
      <c r="BQ73" s="31"/>
      <c r="BR73" s="29">
        <v>0</v>
      </c>
      <c r="BS73" s="31"/>
      <c r="BT73" s="31">
        <v>0</v>
      </c>
      <c r="BU73" s="31">
        <v>0</v>
      </c>
      <c r="BV73" s="31">
        <v>0</v>
      </c>
      <c r="BW73" s="27">
        <f aca="true" t="shared" si="42" ref="BW73:BW80">R73+U73+X73+AA73+AD73+AG73+AI73+AK73+AM73+AO73+AQ73+AS73+AX73+AZ73+BB73+BD73+BF73+BH73+BJ73+BN73+BP73+BR73+BT73</f>
        <v>13545.6</v>
      </c>
      <c r="BX73" s="27">
        <f aca="true" t="shared" si="43" ref="BX73:BX80">S73+V73+Y73+AB73+AE73+AH73+AJ73+AL73+AN73+AP73+AR73+AT73+AY73+BA73+BC73+BE73+BG73+BI73+BK73+BO73+BQ73+BS73+BU73+BV73</f>
        <v>13412.656</v>
      </c>
      <c r="BY73" s="29">
        <v>0</v>
      </c>
      <c r="BZ73" s="31"/>
      <c r="CA73" s="31">
        <v>0</v>
      </c>
      <c r="CB73" s="31">
        <v>0</v>
      </c>
      <c r="CC73" s="29">
        <v>0</v>
      </c>
      <c r="CD73" s="31"/>
      <c r="CE73" s="31">
        <v>0</v>
      </c>
      <c r="CF73" s="31">
        <v>0</v>
      </c>
      <c r="CG73" s="29">
        <v>0</v>
      </c>
      <c r="CH73" s="31"/>
      <c r="CI73" s="31">
        <v>680</v>
      </c>
      <c r="CJ73" s="31">
        <v>0</v>
      </c>
      <c r="CK73" s="31">
        <v>0</v>
      </c>
      <c r="CL73" s="27">
        <f t="shared" si="32"/>
        <v>680</v>
      </c>
      <c r="CM73" s="27">
        <f t="shared" si="33"/>
        <v>0</v>
      </c>
    </row>
    <row r="74" spans="1:91" ht="21" customHeight="1">
      <c r="A74" s="62">
        <v>66</v>
      </c>
      <c r="B74" s="44" t="s">
        <v>119</v>
      </c>
      <c r="C74" s="29">
        <v>0</v>
      </c>
      <c r="D74" s="29">
        <v>0</v>
      </c>
      <c r="E74" s="30">
        <v>0</v>
      </c>
      <c r="F74" s="55">
        <v>95</v>
      </c>
      <c r="G74" s="55">
        <v>0</v>
      </c>
      <c r="H74" s="55">
        <v>126.5</v>
      </c>
      <c r="I74" s="27">
        <f t="shared" si="34"/>
        <v>9716.7</v>
      </c>
      <c r="J74" s="27">
        <f t="shared" si="35"/>
        <v>8306.302</v>
      </c>
      <c r="K74" s="27">
        <f aca="true" t="shared" si="44" ref="K74:K80">J74/I74*100</f>
        <v>85.48480451181985</v>
      </c>
      <c r="L74" s="27">
        <f t="shared" si="36"/>
        <v>3760.8</v>
      </c>
      <c r="M74" s="27">
        <f t="shared" si="37"/>
        <v>2350.402</v>
      </c>
      <c r="N74" s="27">
        <f aca="true" t="shared" si="45" ref="N74:N80">M74/L74*100</f>
        <v>62.49739417145288</v>
      </c>
      <c r="O74" s="27">
        <f t="shared" si="38"/>
        <v>370.8</v>
      </c>
      <c r="P74" s="27">
        <f t="shared" si="39"/>
        <v>337.55</v>
      </c>
      <c r="Q74" s="27">
        <f aca="true" t="shared" si="46" ref="Q74:Q80">P74/O74*100</f>
        <v>91.0329018338727</v>
      </c>
      <c r="R74" s="31">
        <v>5.8</v>
      </c>
      <c r="S74" s="31">
        <v>0</v>
      </c>
      <c r="T74" s="27">
        <f aca="true" t="shared" si="47" ref="T74:T80">S74/R74*100</f>
        <v>0</v>
      </c>
      <c r="U74" s="31">
        <v>1360</v>
      </c>
      <c r="V74" s="31">
        <v>850.6</v>
      </c>
      <c r="W74" s="27">
        <f aca="true" t="shared" si="48" ref="W74:W80">V74/U74*100</f>
        <v>62.544117647058826</v>
      </c>
      <c r="X74" s="31">
        <v>365</v>
      </c>
      <c r="Y74" s="31">
        <v>337.55</v>
      </c>
      <c r="Z74" s="27">
        <f aca="true" t="shared" si="49" ref="Z74:Z80">Y74/X74*100</f>
        <v>92.47945205479452</v>
      </c>
      <c r="AA74" s="31">
        <v>20</v>
      </c>
      <c r="AB74" s="31">
        <v>2.4</v>
      </c>
      <c r="AC74" s="27">
        <f aca="true" t="shared" si="50" ref="AC74:AC80">AB74/AA74*100</f>
        <v>12</v>
      </c>
      <c r="AD74" s="31"/>
      <c r="AE74" s="31"/>
      <c r="AF74" s="27"/>
      <c r="AG74" s="30">
        <v>0</v>
      </c>
      <c r="AH74" s="27"/>
      <c r="AI74" s="30">
        <v>0</v>
      </c>
      <c r="AJ74" s="31"/>
      <c r="AK74" s="29">
        <v>5955.9</v>
      </c>
      <c r="AL74" s="31">
        <v>5955.9</v>
      </c>
      <c r="AM74" s="30">
        <v>0</v>
      </c>
      <c r="AN74" s="27"/>
      <c r="AO74" s="29">
        <v>0</v>
      </c>
      <c r="AP74" s="31">
        <v>0</v>
      </c>
      <c r="AQ74" s="30">
        <v>0</v>
      </c>
      <c r="AR74" s="31"/>
      <c r="AS74" s="30">
        <v>0</v>
      </c>
      <c r="AT74" s="31"/>
      <c r="AU74" s="27">
        <f t="shared" si="40"/>
        <v>550</v>
      </c>
      <c r="AV74" s="27">
        <f t="shared" si="41"/>
        <v>547.052</v>
      </c>
      <c r="AW74" s="27">
        <f aca="true" t="shared" si="51" ref="AW74:AW80">AV74/AU74*100</f>
        <v>99.46400000000001</v>
      </c>
      <c r="AX74" s="31">
        <v>550</v>
      </c>
      <c r="AY74" s="31">
        <v>547.052</v>
      </c>
      <c r="AZ74" s="31">
        <v>0</v>
      </c>
      <c r="BA74" s="31">
        <v>0</v>
      </c>
      <c r="BB74" s="29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0">
        <v>0</v>
      </c>
      <c r="BI74" s="31">
        <v>0</v>
      </c>
      <c r="BJ74" s="31">
        <v>260</v>
      </c>
      <c r="BK74" s="31">
        <v>0</v>
      </c>
      <c r="BL74" s="31">
        <v>260</v>
      </c>
      <c r="BM74" s="31">
        <v>0</v>
      </c>
      <c r="BN74" s="30">
        <v>0</v>
      </c>
      <c r="BO74" s="31">
        <v>0</v>
      </c>
      <c r="BP74" s="29">
        <v>0</v>
      </c>
      <c r="BQ74" s="31"/>
      <c r="BR74" s="29">
        <v>0</v>
      </c>
      <c r="BS74" s="31"/>
      <c r="BT74" s="31">
        <v>1200</v>
      </c>
      <c r="BU74" s="31">
        <v>612.8</v>
      </c>
      <c r="BV74" s="31">
        <v>0</v>
      </c>
      <c r="BW74" s="27">
        <f t="shared" si="42"/>
        <v>9716.7</v>
      </c>
      <c r="BX74" s="27">
        <f t="shared" si="43"/>
        <v>8306.302</v>
      </c>
      <c r="BY74" s="29">
        <v>0</v>
      </c>
      <c r="BZ74" s="31"/>
      <c r="CA74" s="31">
        <v>0</v>
      </c>
      <c r="CB74" s="31">
        <v>0</v>
      </c>
      <c r="CC74" s="29">
        <v>0</v>
      </c>
      <c r="CD74" s="31"/>
      <c r="CE74" s="31">
        <v>0</v>
      </c>
      <c r="CF74" s="31">
        <v>0</v>
      </c>
      <c r="CG74" s="29">
        <v>0</v>
      </c>
      <c r="CH74" s="31"/>
      <c r="CI74" s="31">
        <v>500</v>
      </c>
      <c r="CJ74" s="31">
        <v>0</v>
      </c>
      <c r="CK74" s="31">
        <v>0</v>
      </c>
      <c r="CL74" s="27">
        <f t="shared" si="32"/>
        <v>500</v>
      </c>
      <c r="CM74" s="27">
        <f t="shared" si="33"/>
        <v>0</v>
      </c>
    </row>
    <row r="75" spans="1:91" ht="21" customHeight="1">
      <c r="A75" s="62">
        <v>67</v>
      </c>
      <c r="B75" s="44" t="s">
        <v>120</v>
      </c>
      <c r="C75" s="30">
        <v>1552.3</v>
      </c>
      <c r="D75" s="29">
        <v>0</v>
      </c>
      <c r="E75" s="30">
        <v>1564.4</v>
      </c>
      <c r="F75" s="58">
        <v>15.5</v>
      </c>
      <c r="G75" s="58">
        <v>1291.5</v>
      </c>
      <c r="H75" s="58">
        <v>79.6</v>
      </c>
      <c r="I75" s="27">
        <f t="shared" si="34"/>
        <v>5646.5</v>
      </c>
      <c r="J75" s="27">
        <f t="shared" si="35"/>
        <v>4405.816</v>
      </c>
      <c r="K75" s="27">
        <f t="shared" si="44"/>
        <v>78.02737979279199</v>
      </c>
      <c r="L75" s="27">
        <f t="shared" si="36"/>
        <v>2146.5</v>
      </c>
      <c r="M75" s="27">
        <f t="shared" si="37"/>
        <v>905.816</v>
      </c>
      <c r="N75" s="27">
        <f t="shared" si="45"/>
        <v>42.1996738877242</v>
      </c>
      <c r="O75" s="27">
        <f t="shared" si="38"/>
        <v>376.5</v>
      </c>
      <c r="P75" s="27">
        <f t="shared" si="39"/>
        <v>147.4</v>
      </c>
      <c r="Q75" s="27">
        <f t="shared" si="46"/>
        <v>39.15006640106242</v>
      </c>
      <c r="R75" s="31">
        <v>4.5</v>
      </c>
      <c r="S75" s="31">
        <v>0</v>
      </c>
      <c r="T75" s="27">
        <f t="shared" si="47"/>
        <v>0</v>
      </c>
      <c r="U75" s="31">
        <v>1470</v>
      </c>
      <c r="V75" s="31">
        <v>639.1</v>
      </c>
      <c r="W75" s="27">
        <f t="shared" si="48"/>
        <v>43.47619047619048</v>
      </c>
      <c r="X75" s="31">
        <v>372</v>
      </c>
      <c r="Y75" s="31">
        <v>147.4</v>
      </c>
      <c r="Z75" s="27">
        <f t="shared" si="49"/>
        <v>39.623655913978496</v>
      </c>
      <c r="AA75" s="31">
        <v>0</v>
      </c>
      <c r="AB75" s="31">
        <v>0</v>
      </c>
      <c r="AC75" s="27" t="e">
        <f t="shared" si="50"/>
        <v>#DIV/0!</v>
      </c>
      <c r="AD75" s="31"/>
      <c r="AE75" s="31"/>
      <c r="AF75" s="27"/>
      <c r="AG75" s="30">
        <v>0</v>
      </c>
      <c r="AH75" s="27"/>
      <c r="AI75" s="30">
        <v>0</v>
      </c>
      <c r="AJ75" s="31"/>
      <c r="AK75" s="29">
        <v>3500</v>
      </c>
      <c r="AL75" s="31">
        <v>3500</v>
      </c>
      <c r="AM75" s="30">
        <v>0</v>
      </c>
      <c r="AN75" s="27"/>
      <c r="AO75" s="29">
        <v>0</v>
      </c>
      <c r="AP75" s="31">
        <v>0</v>
      </c>
      <c r="AQ75" s="30">
        <v>0</v>
      </c>
      <c r="AR75" s="31"/>
      <c r="AS75" s="30">
        <v>0</v>
      </c>
      <c r="AT75" s="31"/>
      <c r="AU75" s="27">
        <f t="shared" si="40"/>
        <v>200</v>
      </c>
      <c r="AV75" s="27">
        <f t="shared" si="41"/>
        <v>119.316</v>
      </c>
      <c r="AW75" s="27">
        <f t="shared" si="51"/>
        <v>59.658</v>
      </c>
      <c r="AX75" s="31">
        <v>200</v>
      </c>
      <c r="AY75" s="31">
        <v>119.316</v>
      </c>
      <c r="AZ75" s="31">
        <v>0</v>
      </c>
      <c r="BA75" s="31">
        <v>0</v>
      </c>
      <c r="BB75" s="29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0">
        <v>0</v>
      </c>
      <c r="BI75" s="31">
        <v>0</v>
      </c>
      <c r="BJ75" s="31">
        <v>100</v>
      </c>
      <c r="BK75" s="31">
        <v>0</v>
      </c>
      <c r="BL75" s="31">
        <v>100</v>
      </c>
      <c r="BM75" s="31">
        <v>0</v>
      </c>
      <c r="BN75" s="30">
        <v>0</v>
      </c>
      <c r="BO75" s="31">
        <v>0</v>
      </c>
      <c r="BP75" s="29">
        <v>0</v>
      </c>
      <c r="BQ75" s="31"/>
      <c r="BR75" s="29">
        <v>0</v>
      </c>
      <c r="BS75" s="31"/>
      <c r="BT75" s="31">
        <v>0</v>
      </c>
      <c r="BU75" s="31">
        <v>0</v>
      </c>
      <c r="BV75" s="31">
        <v>0</v>
      </c>
      <c r="BW75" s="27">
        <f t="shared" si="42"/>
        <v>5646.5</v>
      </c>
      <c r="BX75" s="27">
        <f t="shared" si="43"/>
        <v>4405.816</v>
      </c>
      <c r="BY75" s="29">
        <v>0</v>
      </c>
      <c r="BZ75" s="31"/>
      <c r="CA75" s="31">
        <v>0</v>
      </c>
      <c r="CB75" s="31">
        <v>0</v>
      </c>
      <c r="CC75" s="29">
        <v>0</v>
      </c>
      <c r="CD75" s="31"/>
      <c r="CE75" s="31">
        <v>0</v>
      </c>
      <c r="CF75" s="31">
        <v>0</v>
      </c>
      <c r="CG75" s="29">
        <v>0</v>
      </c>
      <c r="CH75" s="31"/>
      <c r="CI75" s="31">
        <v>285</v>
      </c>
      <c r="CJ75" s="31">
        <v>0</v>
      </c>
      <c r="CK75" s="31">
        <v>0</v>
      </c>
      <c r="CL75" s="27">
        <f t="shared" si="32"/>
        <v>285</v>
      </c>
      <c r="CM75" s="27">
        <f t="shared" si="33"/>
        <v>0</v>
      </c>
    </row>
    <row r="76" spans="1:91" ht="21" customHeight="1">
      <c r="A76" s="62">
        <v>68</v>
      </c>
      <c r="B76" s="44" t="s">
        <v>121</v>
      </c>
      <c r="C76" s="30">
        <v>42.8</v>
      </c>
      <c r="D76" s="29">
        <v>0</v>
      </c>
      <c r="E76" s="30">
        <v>0</v>
      </c>
      <c r="F76" s="58">
        <v>218.8</v>
      </c>
      <c r="G76" s="58">
        <v>0</v>
      </c>
      <c r="H76" s="58">
        <v>141.5</v>
      </c>
      <c r="I76" s="27">
        <f t="shared" si="34"/>
        <v>8379</v>
      </c>
      <c r="J76" s="27">
        <f t="shared" si="35"/>
        <v>6650.216</v>
      </c>
      <c r="K76" s="27">
        <f t="shared" si="44"/>
        <v>79.36765723833393</v>
      </c>
      <c r="L76" s="27">
        <f t="shared" si="36"/>
        <v>2956.3</v>
      </c>
      <c r="M76" s="27">
        <f t="shared" si="37"/>
        <v>1724.841</v>
      </c>
      <c r="N76" s="27">
        <f t="shared" si="45"/>
        <v>58.34458613807799</v>
      </c>
      <c r="O76" s="27">
        <f t="shared" si="38"/>
        <v>1160.8999999999999</v>
      </c>
      <c r="P76" s="27">
        <f t="shared" si="39"/>
        <v>787.317</v>
      </c>
      <c r="Q76" s="27">
        <f t="shared" si="46"/>
        <v>67.81953656645707</v>
      </c>
      <c r="R76" s="31">
        <v>4.8</v>
      </c>
      <c r="S76" s="31">
        <v>0</v>
      </c>
      <c r="T76" s="27">
        <f t="shared" si="47"/>
        <v>0</v>
      </c>
      <c r="U76" s="31">
        <v>1345.4</v>
      </c>
      <c r="V76" s="31">
        <v>807</v>
      </c>
      <c r="W76" s="27">
        <f t="shared" si="48"/>
        <v>59.98216143897726</v>
      </c>
      <c r="X76" s="31">
        <v>1156.1</v>
      </c>
      <c r="Y76" s="31">
        <v>787.317</v>
      </c>
      <c r="Z76" s="27">
        <f t="shared" si="49"/>
        <v>68.10111582043076</v>
      </c>
      <c r="AA76" s="31">
        <v>0</v>
      </c>
      <c r="AB76" s="31">
        <v>0</v>
      </c>
      <c r="AC76" s="27" t="e">
        <f t="shared" si="50"/>
        <v>#DIV/0!</v>
      </c>
      <c r="AD76" s="31"/>
      <c r="AE76" s="31"/>
      <c r="AF76" s="27"/>
      <c r="AG76" s="30">
        <v>0</v>
      </c>
      <c r="AH76" s="27"/>
      <c r="AI76" s="30">
        <v>0</v>
      </c>
      <c r="AJ76" s="31"/>
      <c r="AK76" s="29">
        <v>5422.7</v>
      </c>
      <c r="AL76" s="31">
        <v>5422.7</v>
      </c>
      <c r="AM76" s="30">
        <v>0</v>
      </c>
      <c r="AN76" s="27"/>
      <c r="AO76" s="29">
        <v>0</v>
      </c>
      <c r="AP76" s="31">
        <v>0</v>
      </c>
      <c r="AQ76" s="30">
        <v>0</v>
      </c>
      <c r="AR76" s="31"/>
      <c r="AS76" s="30">
        <v>0</v>
      </c>
      <c r="AT76" s="31"/>
      <c r="AU76" s="27">
        <f t="shared" si="40"/>
        <v>250</v>
      </c>
      <c r="AV76" s="27">
        <f t="shared" si="41"/>
        <v>130.524</v>
      </c>
      <c r="AW76" s="27">
        <f t="shared" si="51"/>
        <v>52.2096</v>
      </c>
      <c r="AX76" s="31">
        <v>250</v>
      </c>
      <c r="AY76" s="31">
        <v>130.524</v>
      </c>
      <c r="AZ76" s="31">
        <v>0</v>
      </c>
      <c r="BA76" s="31">
        <v>0</v>
      </c>
      <c r="BB76" s="29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0">
        <v>0</v>
      </c>
      <c r="BI76" s="31">
        <v>0</v>
      </c>
      <c r="BJ76" s="31">
        <v>200</v>
      </c>
      <c r="BK76" s="31">
        <v>0</v>
      </c>
      <c r="BL76" s="31">
        <v>200</v>
      </c>
      <c r="BM76" s="31">
        <v>0</v>
      </c>
      <c r="BN76" s="30">
        <v>0</v>
      </c>
      <c r="BO76" s="31">
        <v>0</v>
      </c>
      <c r="BP76" s="29">
        <v>0</v>
      </c>
      <c r="BQ76" s="31"/>
      <c r="BR76" s="29">
        <v>0</v>
      </c>
      <c r="BS76" s="31"/>
      <c r="BT76" s="31">
        <v>0</v>
      </c>
      <c r="BU76" s="31">
        <v>0</v>
      </c>
      <c r="BV76" s="31">
        <v>-497.325</v>
      </c>
      <c r="BW76" s="27">
        <f t="shared" si="42"/>
        <v>8379</v>
      </c>
      <c r="BX76" s="27">
        <f t="shared" si="43"/>
        <v>6650.216</v>
      </c>
      <c r="BY76" s="29">
        <v>0</v>
      </c>
      <c r="BZ76" s="31"/>
      <c r="CA76" s="31">
        <v>0</v>
      </c>
      <c r="CB76" s="31">
        <v>0</v>
      </c>
      <c r="CC76" s="29">
        <v>0</v>
      </c>
      <c r="CD76" s="31"/>
      <c r="CE76" s="31">
        <v>0</v>
      </c>
      <c r="CF76" s="31">
        <v>0</v>
      </c>
      <c r="CG76" s="29">
        <v>0</v>
      </c>
      <c r="CH76" s="31"/>
      <c r="CI76" s="31">
        <v>500</v>
      </c>
      <c r="CJ76" s="31">
        <v>500</v>
      </c>
      <c r="CK76" s="31">
        <v>0</v>
      </c>
      <c r="CL76" s="27">
        <f t="shared" si="32"/>
        <v>500</v>
      </c>
      <c r="CM76" s="27">
        <f t="shared" si="33"/>
        <v>500</v>
      </c>
    </row>
    <row r="77" spans="1:91" ht="21" customHeight="1">
      <c r="A77" s="62">
        <v>69</v>
      </c>
      <c r="B77" s="44" t="s">
        <v>122</v>
      </c>
      <c r="C77" s="30">
        <v>1293.7</v>
      </c>
      <c r="D77" s="29">
        <v>0</v>
      </c>
      <c r="E77" s="30">
        <v>1293.7</v>
      </c>
      <c r="F77" s="56">
        <v>1012.2</v>
      </c>
      <c r="G77" s="56">
        <v>1293.7</v>
      </c>
      <c r="H77" s="56">
        <v>721.5</v>
      </c>
      <c r="I77" s="27">
        <f t="shared" si="34"/>
        <v>27211.5</v>
      </c>
      <c r="J77" s="27">
        <f t="shared" si="35"/>
        <v>26266.089</v>
      </c>
      <c r="K77" s="27">
        <f t="shared" si="44"/>
        <v>96.52569318119177</v>
      </c>
      <c r="L77" s="27">
        <f t="shared" si="36"/>
        <v>5396.7</v>
      </c>
      <c r="M77" s="27">
        <f t="shared" si="37"/>
        <v>4451.289</v>
      </c>
      <c r="N77" s="27">
        <f t="shared" si="45"/>
        <v>82.48168325087553</v>
      </c>
      <c r="O77" s="27">
        <f t="shared" si="38"/>
        <v>1472</v>
      </c>
      <c r="P77" s="27">
        <f t="shared" si="39"/>
        <v>1630.234</v>
      </c>
      <c r="Q77" s="27">
        <f t="shared" si="46"/>
        <v>110.74959239130435</v>
      </c>
      <c r="R77" s="31">
        <v>31.5</v>
      </c>
      <c r="S77" s="31">
        <v>0</v>
      </c>
      <c r="T77" s="27">
        <f t="shared" si="47"/>
        <v>0</v>
      </c>
      <c r="U77" s="31">
        <v>1289.7</v>
      </c>
      <c r="V77" s="31">
        <v>1091.551</v>
      </c>
      <c r="W77" s="27">
        <f t="shared" si="48"/>
        <v>84.63603938900519</v>
      </c>
      <c r="X77" s="31">
        <v>1440.5</v>
      </c>
      <c r="Y77" s="31">
        <v>1630.234</v>
      </c>
      <c r="Z77" s="27">
        <f t="shared" si="49"/>
        <v>113.1713988198542</v>
      </c>
      <c r="AA77" s="31">
        <v>40</v>
      </c>
      <c r="AB77" s="31">
        <v>15</v>
      </c>
      <c r="AC77" s="27">
        <f t="shared" si="50"/>
        <v>37.5</v>
      </c>
      <c r="AD77" s="31"/>
      <c r="AE77" s="31"/>
      <c r="AF77" s="27"/>
      <c r="AG77" s="30">
        <v>0</v>
      </c>
      <c r="AH77" s="27"/>
      <c r="AI77" s="30">
        <v>0</v>
      </c>
      <c r="AJ77" s="31"/>
      <c r="AK77" s="29">
        <v>21814.8</v>
      </c>
      <c r="AL77" s="31">
        <v>21814.8</v>
      </c>
      <c r="AM77" s="30">
        <v>0</v>
      </c>
      <c r="AN77" s="27"/>
      <c r="AO77" s="29">
        <v>0</v>
      </c>
      <c r="AP77" s="31">
        <v>0</v>
      </c>
      <c r="AQ77" s="30">
        <v>0</v>
      </c>
      <c r="AR77" s="31"/>
      <c r="AS77" s="30">
        <v>0</v>
      </c>
      <c r="AT77" s="31"/>
      <c r="AU77" s="27">
        <f t="shared" si="40"/>
        <v>1080</v>
      </c>
      <c r="AV77" s="27">
        <f t="shared" si="41"/>
        <v>1043.504</v>
      </c>
      <c r="AW77" s="27">
        <f t="shared" si="51"/>
        <v>96.62074074074073</v>
      </c>
      <c r="AX77" s="31">
        <v>300</v>
      </c>
      <c r="AY77" s="31">
        <v>803.504</v>
      </c>
      <c r="AZ77" s="31">
        <v>300</v>
      </c>
      <c r="BA77" s="31">
        <v>240</v>
      </c>
      <c r="BB77" s="29">
        <v>0</v>
      </c>
      <c r="BC77" s="31">
        <v>0</v>
      </c>
      <c r="BD77" s="31">
        <v>480</v>
      </c>
      <c r="BE77" s="31">
        <v>0</v>
      </c>
      <c r="BF77" s="31">
        <v>0</v>
      </c>
      <c r="BG77" s="31">
        <v>0</v>
      </c>
      <c r="BH77" s="30">
        <v>0</v>
      </c>
      <c r="BI77" s="31">
        <v>0</v>
      </c>
      <c r="BJ77" s="31">
        <v>1515</v>
      </c>
      <c r="BK77" s="31">
        <v>671</v>
      </c>
      <c r="BL77" s="31">
        <v>450</v>
      </c>
      <c r="BM77" s="31">
        <v>65</v>
      </c>
      <c r="BN77" s="30">
        <v>0</v>
      </c>
      <c r="BO77" s="31">
        <v>0</v>
      </c>
      <c r="BP77" s="29">
        <v>0</v>
      </c>
      <c r="BQ77" s="31"/>
      <c r="BR77" s="29">
        <v>0</v>
      </c>
      <c r="BS77" s="31"/>
      <c r="BT77" s="31">
        <v>0</v>
      </c>
      <c r="BU77" s="31">
        <v>0</v>
      </c>
      <c r="BV77" s="31">
        <v>0</v>
      </c>
      <c r="BW77" s="27">
        <f t="shared" si="42"/>
        <v>27211.5</v>
      </c>
      <c r="BX77" s="27">
        <f t="shared" si="43"/>
        <v>26266.089</v>
      </c>
      <c r="BY77" s="29">
        <v>0</v>
      </c>
      <c r="BZ77" s="31"/>
      <c r="CA77" s="31">
        <v>0</v>
      </c>
      <c r="CB77" s="31">
        <v>0</v>
      </c>
      <c r="CC77" s="29">
        <v>0</v>
      </c>
      <c r="CD77" s="31"/>
      <c r="CE77" s="31">
        <v>0</v>
      </c>
      <c r="CF77" s="31">
        <v>0</v>
      </c>
      <c r="CG77" s="29">
        <v>0</v>
      </c>
      <c r="CH77" s="31"/>
      <c r="CI77" s="31">
        <v>1500</v>
      </c>
      <c r="CJ77" s="31">
        <v>0</v>
      </c>
      <c r="CK77" s="31">
        <v>0</v>
      </c>
      <c r="CL77" s="27">
        <f t="shared" si="32"/>
        <v>1500</v>
      </c>
      <c r="CM77" s="27">
        <f t="shared" si="33"/>
        <v>0</v>
      </c>
    </row>
    <row r="78" spans="1:91" ht="21" customHeight="1">
      <c r="A78" s="62">
        <v>70</v>
      </c>
      <c r="B78" s="44" t="s">
        <v>123</v>
      </c>
      <c r="C78" s="30">
        <v>1097</v>
      </c>
      <c r="D78" s="29">
        <v>0</v>
      </c>
      <c r="E78" s="30">
        <v>1097</v>
      </c>
      <c r="F78" s="58">
        <v>1185.1</v>
      </c>
      <c r="G78" s="59">
        <v>1097</v>
      </c>
      <c r="H78" s="58">
        <v>927.1</v>
      </c>
      <c r="I78" s="27">
        <f t="shared" si="34"/>
        <v>13281.6</v>
      </c>
      <c r="J78" s="27">
        <f t="shared" si="35"/>
        <v>12472.342</v>
      </c>
      <c r="K78" s="27">
        <f t="shared" si="44"/>
        <v>93.90692386459463</v>
      </c>
      <c r="L78" s="27">
        <f t="shared" si="36"/>
        <v>4081.7</v>
      </c>
      <c r="M78" s="27">
        <f t="shared" si="37"/>
        <v>3272.442</v>
      </c>
      <c r="N78" s="27">
        <f t="shared" si="45"/>
        <v>80.17350613714875</v>
      </c>
      <c r="O78" s="27">
        <f t="shared" si="38"/>
        <v>1210</v>
      </c>
      <c r="P78" s="27">
        <f t="shared" si="39"/>
        <v>1315.282</v>
      </c>
      <c r="Q78" s="27">
        <f t="shared" si="46"/>
        <v>108.70099173553717</v>
      </c>
      <c r="R78" s="31">
        <v>2</v>
      </c>
      <c r="S78" s="31">
        <v>0.182</v>
      </c>
      <c r="T78" s="27">
        <f t="shared" si="47"/>
        <v>9.1</v>
      </c>
      <c r="U78" s="31">
        <v>777.7</v>
      </c>
      <c r="V78" s="31">
        <v>605.1</v>
      </c>
      <c r="W78" s="27">
        <f t="shared" si="48"/>
        <v>77.80635206377781</v>
      </c>
      <c r="X78" s="31">
        <v>1208</v>
      </c>
      <c r="Y78" s="31">
        <v>1315.1</v>
      </c>
      <c r="Z78" s="27">
        <f t="shared" si="49"/>
        <v>108.8658940397351</v>
      </c>
      <c r="AA78" s="31">
        <v>40</v>
      </c>
      <c r="AB78" s="31">
        <v>30</v>
      </c>
      <c r="AC78" s="27">
        <f t="shared" si="50"/>
        <v>75</v>
      </c>
      <c r="AD78" s="31"/>
      <c r="AE78" s="31"/>
      <c r="AF78" s="27"/>
      <c r="AG78" s="30">
        <v>0</v>
      </c>
      <c r="AH78" s="27"/>
      <c r="AI78" s="30">
        <v>0</v>
      </c>
      <c r="AJ78" s="31"/>
      <c r="AK78" s="29">
        <v>9199.9</v>
      </c>
      <c r="AL78" s="31">
        <v>9199.9</v>
      </c>
      <c r="AM78" s="30">
        <v>0</v>
      </c>
      <c r="AN78" s="27"/>
      <c r="AO78" s="29">
        <v>0</v>
      </c>
      <c r="AP78" s="31">
        <v>0</v>
      </c>
      <c r="AQ78" s="30">
        <v>0</v>
      </c>
      <c r="AR78" s="31"/>
      <c r="AS78" s="30">
        <v>0</v>
      </c>
      <c r="AT78" s="31"/>
      <c r="AU78" s="27">
        <f t="shared" si="40"/>
        <v>1400</v>
      </c>
      <c r="AV78" s="27">
        <f t="shared" si="41"/>
        <v>1158.3600000000001</v>
      </c>
      <c r="AW78" s="27">
        <f t="shared" si="51"/>
        <v>82.74000000000001</v>
      </c>
      <c r="AX78" s="31">
        <v>1000</v>
      </c>
      <c r="AY78" s="31">
        <v>858.36</v>
      </c>
      <c r="AZ78" s="31">
        <v>400</v>
      </c>
      <c r="BA78" s="31">
        <v>300</v>
      </c>
      <c r="BB78" s="29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0">
        <v>0</v>
      </c>
      <c r="BI78" s="31">
        <v>0</v>
      </c>
      <c r="BJ78" s="31">
        <v>354</v>
      </c>
      <c r="BK78" s="31">
        <v>0</v>
      </c>
      <c r="BL78" s="31">
        <v>354</v>
      </c>
      <c r="BM78" s="31">
        <v>0</v>
      </c>
      <c r="BN78" s="30">
        <v>0</v>
      </c>
      <c r="BO78" s="31">
        <v>0</v>
      </c>
      <c r="BP78" s="29">
        <v>0</v>
      </c>
      <c r="BQ78" s="31"/>
      <c r="BR78" s="29">
        <v>0</v>
      </c>
      <c r="BS78" s="31"/>
      <c r="BT78" s="31">
        <v>300</v>
      </c>
      <c r="BU78" s="31">
        <v>163.7</v>
      </c>
      <c r="BV78" s="31">
        <v>0</v>
      </c>
      <c r="BW78" s="27">
        <f t="shared" si="42"/>
        <v>13281.6</v>
      </c>
      <c r="BX78" s="27">
        <f t="shared" si="43"/>
        <v>12472.342</v>
      </c>
      <c r="BY78" s="29">
        <v>0</v>
      </c>
      <c r="BZ78" s="31"/>
      <c r="CA78" s="31">
        <v>0</v>
      </c>
      <c r="CB78" s="31">
        <v>0</v>
      </c>
      <c r="CC78" s="29">
        <v>0</v>
      </c>
      <c r="CD78" s="31"/>
      <c r="CE78" s="31">
        <v>0</v>
      </c>
      <c r="CF78" s="31">
        <v>0</v>
      </c>
      <c r="CG78" s="29">
        <v>0</v>
      </c>
      <c r="CH78" s="31"/>
      <c r="CI78" s="31">
        <v>2303</v>
      </c>
      <c r="CJ78" s="31">
        <v>1371.297</v>
      </c>
      <c r="CK78" s="31">
        <v>0</v>
      </c>
      <c r="CL78" s="27">
        <f t="shared" si="32"/>
        <v>2303</v>
      </c>
      <c r="CM78" s="27">
        <f t="shared" si="33"/>
        <v>1371.297</v>
      </c>
    </row>
    <row r="79" spans="1:91" ht="21" customHeight="1">
      <c r="A79" s="62">
        <v>71</v>
      </c>
      <c r="B79" s="44" t="s">
        <v>124</v>
      </c>
      <c r="C79" s="30">
        <v>1331.4</v>
      </c>
      <c r="D79" s="29">
        <v>0</v>
      </c>
      <c r="E79" s="30">
        <v>1071.3</v>
      </c>
      <c r="F79" s="59">
        <v>557</v>
      </c>
      <c r="G79" s="59">
        <v>881.4</v>
      </c>
      <c r="H79" s="59">
        <v>1254.7</v>
      </c>
      <c r="I79" s="27">
        <f t="shared" si="34"/>
        <v>11299</v>
      </c>
      <c r="J79" s="27">
        <f t="shared" si="35"/>
        <v>10305.481999999998</v>
      </c>
      <c r="K79" s="27">
        <f t="shared" si="44"/>
        <v>91.20702717054606</v>
      </c>
      <c r="L79" s="27">
        <f t="shared" si="36"/>
        <v>2857.2</v>
      </c>
      <c r="M79" s="27">
        <f t="shared" si="37"/>
        <v>1863.682</v>
      </c>
      <c r="N79" s="27">
        <f t="shared" si="45"/>
        <v>65.22756544869102</v>
      </c>
      <c r="O79" s="27">
        <f t="shared" si="38"/>
        <v>893.2</v>
      </c>
      <c r="P79" s="27">
        <f t="shared" si="39"/>
        <v>619.7</v>
      </c>
      <c r="Q79" s="27">
        <f t="shared" si="46"/>
        <v>69.37975817286163</v>
      </c>
      <c r="R79" s="31">
        <v>3</v>
      </c>
      <c r="S79" s="31">
        <v>20</v>
      </c>
      <c r="T79" s="27">
        <f t="shared" si="47"/>
        <v>666.6666666666667</v>
      </c>
      <c r="U79" s="31">
        <v>560</v>
      </c>
      <c r="V79" s="31">
        <v>310.9</v>
      </c>
      <c r="W79" s="27">
        <f t="shared" si="48"/>
        <v>55.51785714285714</v>
      </c>
      <c r="X79" s="31">
        <v>890.2</v>
      </c>
      <c r="Y79" s="31">
        <v>599.7</v>
      </c>
      <c r="Z79" s="27">
        <f t="shared" si="49"/>
        <v>67.36688384632667</v>
      </c>
      <c r="AA79" s="31">
        <v>180</v>
      </c>
      <c r="AB79" s="31">
        <v>150</v>
      </c>
      <c r="AC79" s="27">
        <f t="shared" si="50"/>
        <v>83.33333333333334</v>
      </c>
      <c r="AD79" s="31"/>
      <c r="AE79" s="31"/>
      <c r="AF79" s="27"/>
      <c r="AG79" s="30">
        <v>0</v>
      </c>
      <c r="AH79" s="27"/>
      <c r="AI79" s="30">
        <v>0</v>
      </c>
      <c r="AJ79" s="31"/>
      <c r="AK79" s="29">
        <v>8441.8</v>
      </c>
      <c r="AL79" s="31">
        <v>8441.8</v>
      </c>
      <c r="AM79" s="30">
        <v>0</v>
      </c>
      <c r="AN79" s="27"/>
      <c r="AO79" s="29">
        <v>0</v>
      </c>
      <c r="AP79" s="31">
        <v>0</v>
      </c>
      <c r="AQ79" s="30">
        <v>0</v>
      </c>
      <c r="AR79" s="31"/>
      <c r="AS79" s="30">
        <v>0</v>
      </c>
      <c r="AT79" s="31"/>
      <c r="AU79" s="27">
        <f t="shared" si="40"/>
        <v>974</v>
      </c>
      <c r="AV79" s="27">
        <f t="shared" si="41"/>
        <v>518.157</v>
      </c>
      <c r="AW79" s="27">
        <f t="shared" si="51"/>
        <v>53.19887063655031</v>
      </c>
      <c r="AX79" s="31">
        <v>600</v>
      </c>
      <c r="AY79" s="31">
        <v>518.157</v>
      </c>
      <c r="AZ79" s="31">
        <v>374</v>
      </c>
      <c r="BA79" s="31">
        <v>0</v>
      </c>
      <c r="BB79" s="29">
        <v>0</v>
      </c>
      <c r="BC79" s="31">
        <v>0</v>
      </c>
      <c r="BD79" s="31">
        <v>0</v>
      </c>
      <c r="BE79" s="31">
        <v>0</v>
      </c>
      <c r="BF79" s="31">
        <v>0</v>
      </c>
      <c r="BG79" s="31">
        <v>0</v>
      </c>
      <c r="BH79" s="30">
        <v>0</v>
      </c>
      <c r="BI79" s="31">
        <v>0</v>
      </c>
      <c r="BJ79" s="31">
        <v>250</v>
      </c>
      <c r="BK79" s="31">
        <v>0</v>
      </c>
      <c r="BL79" s="31">
        <v>250</v>
      </c>
      <c r="BM79" s="31">
        <v>0</v>
      </c>
      <c r="BN79" s="30">
        <v>0</v>
      </c>
      <c r="BO79" s="31">
        <v>0</v>
      </c>
      <c r="BP79" s="29">
        <v>0</v>
      </c>
      <c r="BQ79" s="31"/>
      <c r="BR79" s="29">
        <v>0</v>
      </c>
      <c r="BS79" s="31"/>
      <c r="BT79" s="31">
        <v>0</v>
      </c>
      <c r="BU79" s="31">
        <v>264.925</v>
      </c>
      <c r="BV79" s="31">
        <v>0</v>
      </c>
      <c r="BW79" s="27">
        <f t="shared" si="42"/>
        <v>11299</v>
      </c>
      <c r="BX79" s="27">
        <f t="shared" si="43"/>
        <v>10305.481999999998</v>
      </c>
      <c r="BY79" s="29">
        <v>0</v>
      </c>
      <c r="BZ79" s="31"/>
      <c r="CA79" s="31">
        <v>0</v>
      </c>
      <c r="CB79" s="31">
        <v>0</v>
      </c>
      <c r="CC79" s="29">
        <v>0</v>
      </c>
      <c r="CD79" s="31"/>
      <c r="CE79" s="31">
        <v>0</v>
      </c>
      <c r="CF79" s="31">
        <v>0</v>
      </c>
      <c r="CG79" s="29">
        <v>0</v>
      </c>
      <c r="CH79" s="31"/>
      <c r="CI79" s="31">
        <v>800</v>
      </c>
      <c r="CJ79" s="31">
        <v>0</v>
      </c>
      <c r="CK79" s="31">
        <v>0</v>
      </c>
      <c r="CL79" s="27">
        <f t="shared" si="32"/>
        <v>800</v>
      </c>
      <c r="CM79" s="27">
        <f t="shared" si="33"/>
        <v>0</v>
      </c>
    </row>
    <row r="80" spans="1:91" ht="21" customHeight="1">
      <c r="A80" s="62">
        <v>72</v>
      </c>
      <c r="B80" s="15" t="s">
        <v>125</v>
      </c>
      <c r="C80" s="30">
        <v>265.5</v>
      </c>
      <c r="D80" s="29">
        <v>0</v>
      </c>
      <c r="E80" s="30">
        <v>265.5</v>
      </c>
      <c r="F80" s="56">
        <v>180.1</v>
      </c>
      <c r="G80" s="56">
        <v>175.4</v>
      </c>
      <c r="H80" s="56">
        <v>256.1</v>
      </c>
      <c r="I80" s="27">
        <f t="shared" si="34"/>
        <v>11593.800000000001</v>
      </c>
      <c r="J80" s="27">
        <f t="shared" si="35"/>
        <v>10099.334</v>
      </c>
      <c r="K80" s="27">
        <f t="shared" si="44"/>
        <v>87.10978281495282</v>
      </c>
      <c r="L80" s="27">
        <f t="shared" si="36"/>
        <v>3342.6</v>
      </c>
      <c r="M80" s="27">
        <f t="shared" si="37"/>
        <v>1848.134</v>
      </c>
      <c r="N80" s="27">
        <f t="shared" si="45"/>
        <v>55.290312930054455</v>
      </c>
      <c r="O80" s="27">
        <f t="shared" si="38"/>
        <v>842.6</v>
      </c>
      <c r="P80" s="27">
        <f t="shared" si="39"/>
        <v>456.29</v>
      </c>
      <c r="Q80" s="27">
        <f t="shared" si="46"/>
        <v>54.15262283408497</v>
      </c>
      <c r="R80" s="31">
        <v>10.6</v>
      </c>
      <c r="S80" s="31">
        <v>0</v>
      </c>
      <c r="T80" s="27">
        <f t="shared" si="47"/>
        <v>0</v>
      </c>
      <c r="U80" s="31">
        <v>1620</v>
      </c>
      <c r="V80" s="31">
        <v>1022.6</v>
      </c>
      <c r="W80" s="27">
        <f t="shared" si="48"/>
        <v>63.123456790123456</v>
      </c>
      <c r="X80" s="31">
        <v>832</v>
      </c>
      <c r="Y80" s="31">
        <v>456.29</v>
      </c>
      <c r="Z80" s="27">
        <f t="shared" si="49"/>
        <v>54.84254807692308</v>
      </c>
      <c r="AA80" s="31">
        <v>0</v>
      </c>
      <c r="AB80" s="31">
        <v>0</v>
      </c>
      <c r="AC80" s="27" t="e">
        <f t="shared" si="50"/>
        <v>#DIV/0!</v>
      </c>
      <c r="AD80" s="31"/>
      <c r="AE80" s="31"/>
      <c r="AF80" s="27"/>
      <c r="AG80" s="30">
        <v>0</v>
      </c>
      <c r="AH80" s="27"/>
      <c r="AI80" s="30">
        <v>0</v>
      </c>
      <c r="AJ80" s="31"/>
      <c r="AK80" s="29">
        <v>8251.2</v>
      </c>
      <c r="AL80" s="31">
        <v>8251.2</v>
      </c>
      <c r="AM80" s="30">
        <v>0</v>
      </c>
      <c r="AN80" s="27"/>
      <c r="AO80" s="29">
        <v>0</v>
      </c>
      <c r="AP80" s="31">
        <v>0</v>
      </c>
      <c r="AQ80" s="30">
        <v>0</v>
      </c>
      <c r="AR80" s="31"/>
      <c r="AS80" s="30">
        <v>0</v>
      </c>
      <c r="AT80" s="31"/>
      <c r="AU80" s="27">
        <f t="shared" si="40"/>
        <v>500</v>
      </c>
      <c r="AV80" s="27">
        <f t="shared" si="41"/>
        <v>369.244</v>
      </c>
      <c r="AW80" s="27">
        <f t="shared" si="51"/>
        <v>73.8488</v>
      </c>
      <c r="AX80" s="31">
        <v>500</v>
      </c>
      <c r="AY80" s="31">
        <v>369.244</v>
      </c>
      <c r="AZ80" s="31">
        <v>0</v>
      </c>
      <c r="BA80" s="31">
        <v>0</v>
      </c>
      <c r="BB80" s="29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0">
        <v>0</v>
      </c>
      <c r="BI80" s="31">
        <v>0</v>
      </c>
      <c r="BJ80" s="31">
        <v>380</v>
      </c>
      <c r="BK80" s="31">
        <v>0</v>
      </c>
      <c r="BL80" s="31">
        <v>380</v>
      </c>
      <c r="BM80" s="31">
        <v>0</v>
      </c>
      <c r="BN80" s="30">
        <v>0</v>
      </c>
      <c r="BO80" s="31">
        <v>0</v>
      </c>
      <c r="BP80" s="29">
        <v>0</v>
      </c>
      <c r="BQ80" s="31"/>
      <c r="BR80" s="29">
        <v>0</v>
      </c>
      <c r="BS80" s="31"/>
      <c r="BT80" s="31">
        <v>0</v>
      </c>
      <c r="BU80" s="31">
        <v>0</v>
      </c>
      <c r="BV80" s="31">
        <v>0</v>
      </c>
      <c r="BW80" s="27">
        <f t="shared" si="42"/>
        <v>11593.800000000001</v>
      </c>
      <c r="BX80" s="27">
        <f t="shared" si="43"/>
        <v>10099.334</v>
      </c>
      <c r="BY80" s="29">
        <v>0</v>
      </c>
      <c r="BZ80" s="31"/>
      <c r="CA80" s="31">
        <v>0</v>
      </c>
      <c r="CB80" s="31">
        <v>0</v>
      </c>
      <c r="CC80" s="29">
        <v>0</v>
      </c>
      <c r="CD80" s="31"/>
      <c r="CE80" s="31">
        <v>0</v>
      </c>
      <c r="CF80" s="31">
        <v>0</v>
      </c>
      <c r="CG80" s="29">
        <v>0</v>
      </c>
      <c r="CH80" s="31"/>
      <c r="CI80" s="31">
        <v>700</v>
      </c>
      <c r="CJ80" s="31">
        <v>0</v>
      </c>
      <c r="CK80" s="31">
        <v>0</v>
      </c>
      <c r="CL80" s="27">
        <f t="shared" si="32"/>
        <v>700</v>
      </c>
      <c r="CM80" s="27">
        <f t="shared" si="33"/>
        <v>0</v>
      </c>
    </row>
    <row r="81" spans="1:91" s="14" customFormat="1" ht="23.25" customHeight="1">
      <c r="A81" s="26"/>
      <c r="B81" s="15" t="s">
        <v>51</v>
      </c>
      <c r="C81" s="27">
        <f>SUM(C9:C80)</f>
        <v>652104.0000000001</v>
      </c>
      <c r="D81" s="27">
        <f aca="true" t="shared" si="52" ref="D81:I81">SUM(D9:D80)</f>
        <v>75618</v>
      </c>
      <c r="E81" s="27">
        <f t="shared" si="52"/>
        <v>587881.5</v>
      </c>
      <c r="F81" s="27">
        <f t="shared" si="52"/>
        <v>232565.10000000006</v>
      </c>
      <c r="G81" s="27">
        <f>SUM(G9:G80)</f>
        <v>523907.3999999999</v>
      </c>
      <c r="H81" s="27">
        <f>SUM(H9:H80)</f>
        <v>266610.10000000003</v>
      </c>
      <c r="I81" s="27">
        <f t="shared" si="52"/>
        <v>4137760.4119999995</v>
      </c>
      <c r="J81" s="60">
        <f>SUM(J9:J80)</f>
        <v>3913949.8699999996</v>
      </c>
      <c r="K81" s="27">
        <f>J81/I81*100</f>
        <v>94.59102220247159</v>
      </c>
      <c r="L81" s="27">
        <f>SUM(L9:L80)</f>
        <v>1470145.0519999997</v>
      </c>
      <c r="M81" s="27">
        <f>SUM(M9:M80)</f>
        <v>1297956.7440000002</v>
      </c>
      <c r="N81" s="27">
        <f>M81/L81*100</f>
        <v>88.28766537249145</v>
      </c>
      <c r="O81" s="27">
        <f>SUM(O9:O80)</f>
        <v>528628.867</v>
      </c>
      <c r="P81" s="27">
        <f>SUM(P9:P80)</f>
        <v>509087.7824000001</v>
      </c>
      <c r="Q81" s="27">
        <f>P81/O81*100</f>
        <v>96.30343974386099</v>
      </c>
      <c r="R81" s="27">
        <f>SUM(R9:R80)</f>
        <v>122636.541</v>
      </c>
      <c r="S81" s="27">
        <f>SUM(S9:S80)</f>
        <v>117631.13539999997</v>
      </c>
      <c r="T81" s="27">
        <f>S81/R81*100</f>
        <v>95.91850393105915</v>
      </c>
      <c r="U81" s="27">
        <f>SUM(U9:U80)</f>
        <v>373688.985</v>
      </c>
      <c r="V81" s="27">
        <f>SUM(V9:V80)</f>
        <v>322803.4862999998</v>
      </c>
      <c r="W81" s="27">
        <f>V81/U81*100</f>
        <v>86.38292785108446</v>
      </c>
      <c r="X81" s="27">
        <f>SUM(X9:X80)</f>
        <v>405992.32600000006</v>
      </c>
      <c r="Y81" s="27">
        <f>SUM(Y9:Y80)</f>
        <v>391456.64699999994</v>
      </c>
      <c r="Z81" s="27">
        <f>Y81/X81*100</f>
        <v>96.41971582487496</v>
      </c>
      <c r="AA81" s="27">
        <f>SUM(AA9:AA80)</f>
        <v>43690.799999999996</v>
      </c>
      <c r="AB81" s="27">
        <f>SUM(AB9:AB80)</f>
        <v>35459.8935</v>
      </c>
      <c r="AC81" s="27">
        <f>AB81/AA81*100</f>
        <v>81.16100758054327</v>
      </c>
      <c r="AD81" s="27">
        <f>SUM(AD9:AD80)</f>
        <v>21900</v>
      </c>
      <c r="AE81" s="27">
        <f>SUM(AE9:AE80)</f>
        <v>23452.309999999998</v>
      </c>
      <c r="AF81" s="27">
        <f>AE81/AD81*100</f>
        <v>107.08817351598172</v>
      </c>
      <c r="AG81" s="32">
        <f>SUM(AG9:AG80)</f>
        <v>0</v>
      </c>
      <c r="AH81" s="27">
        <f aca="true" t="shared" si="53" ref="AH81:AV81">SUM(AH9:AH80)</f>
        <v>0</v>
      </c>
      <c r="AI81" s="27">
        <f t="shared" si="53"/>
        <v>1762.7</v>
      </c>
      <c r="AJ81" s="27">
        <f t="shared" si="53"/>
        <v>1762.67</v>
      </c>
      <c r="AK81" s="27">
        <f t="shared" si="53"/>
        <v>2442331.8000000007</v>
      </c>
      <c r="AL81" s="27">
        <f t="shared" si="53"/>
        <v>2442331.7</v>
      </c>
      <c r="AM81" s="27">
        <f t="shared" si="53"/>
        <v>0</v>
      </c>
      <c r="AN81" s="27">
        <f t="shared" si="53"/>
        <v>0</v>
      </c>
      <c r="AO81" s="27">
        <f t="shared" si="53"/>
        <v>18903.3</v>
      </c>
      <c r="AP81" s="27">
        <f t="shared" si="53"/>
        <v>18903.3</v>
      </c>
      <c r="AQ81" s="27">
        <f t="shared" si="53"/>
        <v>0</v>
      </c>
      <c r="AR81" s="27">
        <f t="shared" si="53"/>
        <v>0</v>
      </c>
      <c r="AS81" s="27">
        <f t="shared" si="53"/>
        <v>0</v>
      </c>
      <c r="AT81" s="27">
        <f t="shared" si="53"/>
        <v>0</v>
      </c>
      <c r="AU81" s="27">
        <f t="shared" si="53"/>
        <v>136435.69999999998</v>
      </c>
      <c r="AV81" s="27">
        <f t="shared" si="53"/>
        <v>118910.24460000005</v>
      </c>
      <c r="AW81" s="27">
        <f>AV81/AU81*100</f>
        <v>87.15478763989195</v>
      </c>
      <c r="AX81" s="27">
        <f aca="true" t="shared" si="54" ref="AX81:CM81">SUM(AX9:AX80)</f>
        <v>91134.5</v>
      </c>
      <c r="AY81" s="27">
        <f t="shared" si="54"/>
        <v>82891.48060000004</v>
      </c>
      <c r="AZ81" s="27">
        <f t="shared" si="54"/>
        <v>19962.7</v>
      </c>
      <c r="BA81" s="27">
        <f t="shared" si="54"/>
        <v>19179.538</v>
      </c>
      <c r="BB81" s="27">
        <f t="shared" si="54"/>
        <v>11933.5</v>
      </c>
      <c r="BC81" s="27">
        <f t="shared" si="54"/>
        <v>6778.650000000001</v>
      </c>
      <c r="BD81" s="27">
        <f t="shared" si="54"/>
        <v>13405</v>
      </c>
      <c r="BE81" s="27">
        <f t="shared" si="54"/>
        <v>10060.576000000001</v>
      </c>
      <c r="BF81" s="27">
        <f t="shared" si="54"/>
        <v>22334.300000000003</v>
      </c>
      <c r="BG81" s="27">
        <f t="shared" si="54"/>
        <v>21705.199999999997</v>
      </c>
      <c r="BH81" s="27">
        <f t="shared" si="54"/>
        <v>13522</v>
      </c>
      <c r="BI81" s="27">
        <f t="shared" si="54"/>
        <v>14854.769999999999</v>
      </c>
      <c r="BJ81" s="27">
        <f t="shared" si="54"/>
        <v>278344.9</v>
      </c>
      <c r="BK81" s="27">
        <f t="shared" si="54"/>
        <v>224633.17799999999</v>
      </c>
      <c r="BL81" s="27">
        <f t="shared" si="54"/>
        <v>123865.5</v>
      </c>
      <c r="BM81" s="27">
        <f t="shared" si="54"/>
        <v>67528.755</v>
      </c>
      <c r="BN81" s="27">
        <f t="shared" si="54"/>
        <v>17100</v>
      </c>
      <c r="BO81" s="27">
        <f t="shared" si="54"/>
        <v>16301.703</v>
      </c>
      <c r="BP81" s="27">
        <f t="shared" si="54"/>
        <v>1230</v>
      </c>
      <c r="BQ81" s="27">
        <f t="shared" si="54"/>
        <v>0</v>
      </c>
      <c r="BR81" s="27">
        <f t="shared" si="54"/>
        <v>600</v>
      </c>
      <c r="BS81" s="27">
        <f t="shared" si="54"/>
        <v>600.025</v>
      </c>
      <c r="BT81" s="27">
        <f t="shared" si="54"/>
        <v>55603.8</v>
      </c>
      <c r="BU81" s="27">
        <f t="shared" si="54"/>
        <v>32453.376199999995</v>
      </c>
      <c r="BV81" s="27">
        <f t="shared" si="54"/>
        <v>-6698.284000000001</v>
      </c>
      <c r="BW81" s="27">
        <f t="shared" si="54"/>
        <v>3956077.1519999993</v>
      </c>
      <c r="BX81" s="27">
        <f t="shared" si="54"/>
        <v>3776561.3549999995</v>
      </c>
      <c r="BY81" s="27">
        <f t="shared" si="54"/>
        <v>6949.6</v>
      </c>
      <c r="BZ81" s="27">
        <f t="shared" si="54"/>
        <v>6949.6</v>
      </c>
      <c r="CA81" s="27">
        <f t="shared" si="54"/>
        <v>159828.5</v>
      </c>
      <c r="CB81" s="27">
        <f t="shared" si="54"/>
        <v>125573.00000000001</v>
      </c>
      <c r="CC81" s="27">
        <f t="shared" si="54"/>
        <v>0</v>
      </c>
      <c r="CD81" s="27">
        <f t="shared" si="54"/>
        <v>0</v>
      </c>
      <c r="CE81" s="27">
        <f t="shared" si="54"/>
        <v>14905.16</v>
      </c>
      <c r="CF81" s="27">
        <f t="shared" si="54"/>
        <v>10199.213000000002</v>
      </c>
      <c r="CG81" s="27">
        <f t="shared" si="54"/>
        <v>0</v>
      </c>
      <c r="CH81" s="27">
        <f t="shared" si="54"/>
        <v>400</v>
      </c>
      <c r="CI81" s="27">
        <f t="shared" si="54"/>
        <v>296675.1</v>
      </c>
      <c r="CJ81" s="27">
        <f t="shared" si="54"/>
        <v>135206.8815</v>
      </c>
      <c r="CK81" s="27">
        <f t="shared" si="54"/>
        <v>-5733.298</v>
      </c>
      <c r="CL81" s="27">
        <f t="shared" si="54"/>
        <v>478358.3599999999</v>
      </c>
      <c r="CM81" s="27">
        <f t="shared" si="54"/>
        <v>272595.39650000003</v>
      </c>
    </row>
    <row r="82" spans="1:91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</row>
    <row r="83" spans="1:91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</row>
    <row r="84" spans="1:91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</row>
    <row r="85" spans="1:91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</row>
    <row r="86" spans="1:91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</row>
    <row r="87" spans="1:91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</row>
    <row r="88" spans="1:91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</row>
    <row r="89" spans="1:91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</row>
    <row r="90" spans="1:91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</row>
    <row r="91" spans="1:91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</row>
    <row r="92" spans="1:91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</row>
    <row r="93" spans="1:91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</row>
    <row r="94" spans="1:91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</row>
    <row r="95" spans="1:91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</row>
    <row r="96" spans="1:91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</row>
    <row r="97" spans="1:91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</row>
    <row r="98" spans="1:91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</row>
    <row r="99" spans="1:91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</row>
    <row r="100" spans="1:91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</row>
    <row r="101" spans="1:91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</row>
    <row r="102" spans="1:91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</row>
    <row r="103" spans="1:91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</row>
    <row r="104" spans="1:91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</row>
    <row r="105" spans="1:91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</row>
    <row r="106" spans="1:91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</row>
    <row r="107" spans="1:91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</row>
    <row r="108" spans="1:91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</row>
    <row r="109" spans="1:91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</row>
    <row r="110" spans="1:91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</row>
    <row r="111" spans="1:91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</row>
    <row r="112" spans="1:91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</row>
    <row r="113" spans="1:91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</row>
    <row r="114" spans="1:91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</row>
    <row r="115" spans="1:91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</row>
    <row r="116" spans="1:91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</row>
    <row r="117" spans="1:91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</row>
    <row r="118" spans="1:91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</row>
    <row r="119" spans="1:91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</row>
    <row r="120" spans="1:91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</row>
    <row r="121" spans="1:91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</row>
    <row r="122" spans="1:91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</row>
    <row r="123" spans="1:91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</row>
    <row r="124" spans="1:91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</row>
    <row r="125" spans="1:91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</row>
    <row r="126" spans="1:91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</row>
    <row r="127" spans="1:91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</row>
    <row r="128" spans="1:91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</row>
    <row r="129" spans="1:91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</row>
    <row r="130" spans="1:91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</row>
    <row r="131" spans="1:91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</row>
    <row r="132" spans="1:91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</row>
    <row r="133" spans="1:91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</row>
    <row r="134" spans="1:91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</row>
    <row r="135" spans="1:91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</row>
    <row r="136" spans="1:91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</row>
    <row r="137" spans="1:91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</row>
    <row r="138" spans="1:91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</row>
    <row r="139" spans="1:91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</row>
    <row r="140" spans="1:91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</row>
    <row r="141" spans="1:91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</row>
    <row r="142" spans="1:91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</row>
    <row r="143" spans="1:91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</row>
    <row r="144" spans="1:91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</row>
    <row r="145" spans="1:91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</row>
    <row r="146" spans="1:91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</row>
    <row r="147" spans="1:91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</row>
    <row r="148" spans="1:91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</row>
    <row r="149" spans="1:91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</row>
    <row r="150" spans="1:91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</row>
    <row r="151" spans="1:91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</row>
    <row r="152" spans="1:91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</row>
    <row r="153" spans="1:91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</row>
    <row r="154" spans="1:91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</row>
    <row r="155" spans="1:91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</row>
    <row r="156" spans="1:91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</row>
    <row r="157" spans="1:91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</row>
    <row r="158" spans="1:91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</row>
    <row r="159" spans="1:91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</row>
    <row r="160" spans="1:91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</row>
    <row r="161" spans="1:91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</row>
    <row r="162" spans="1:91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</row>
    <row r="163" spans="1:91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</row>
    <row r="164" spans="1:91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</row>
    <row r="165" spans="1:91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</row>
    <row r="166" spans="1:91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</row>
    <row r="167" spans="1:91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</row>
    <row r="168" spans="1:91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</row>
    <row r="169" spans="1:91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</row>
    <row r="170" spans="1:91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</row>
    <row r="171" spans="1:91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</row>
    <row r="172" spans="1:91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</row>
    <row r="173" spans="1:91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</row>
    <row r="174" spans="1:91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</row>
    <row r="175" spans="1:91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</row>
    <row r="176" spans="1:91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</row>
    <row r="177" spans="1:91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</row>
    <row r="178" spans="1:91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</row>
    <row r="179" spans="1:91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</row>
    <row r="180" spans="1:91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</row>
    <row r="181" spans="1:91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</row>
    <row r="182" spans="1:91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</row>
    <row r="183" spans="1:91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</row>
    <row r="184" spans="1:91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</row>
    <row r="185" spans="1:91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</row>
    <row r="186" spans="1:91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</row>
    <row r="187" spans="1:91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</row>
    <row r="188" spans="1:91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</row>
    <row r="189" spans="1:91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</row>
    <row r="190" spans="1:91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</row>
    <row r="191" spans="1:91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</row>
    <row r="192" spans="1:91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</row>
    <row r="193" spans="1:91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</row>
    <row r="194" spans="1:91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</row>
    <row r="195" spans="1:91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</row>
    <row r="196" spans="1:91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</row>
    <row r="197" spans="1:91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</row>
    <row r="198" spans="1:91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</row>
    <row r="199" spans="1:91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</row>
    <row r="200" spans="1:91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</row>
    <row r="201" spans="1:91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</row>
    <row r="202" spans="1:91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</row>
    <row r="203" spans="1:91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</row>
    <row r="204" spans="1:91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</row>
    <row r="205" spans="1:91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</row>
    <row r="206" spans="1:91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</row>
    <row r="207" spans="1:91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</row>
    <row r="208" spans="1:91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</row>
    <row r="209" spans="1:91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</row>
    <row r="210" spans="1:91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</row>
    <row r="211" spans="1:91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</row>
    <row r="212" spans="1:91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</row>
    <row r="213" spans="1:91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</row>
    <row r="214" spans="1:91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</row>
    <row r="215" spans="1:91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</row>
    <row r="216" spans="1:91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</row>
    <row r="217" spans="1:91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</row>
    <row r="218" spans="1:91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</row>
    <row r="219" spans="1:91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</row>
    <row r="220" spans="1:91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</row>
    <row r="221" spans="1:91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</row>
    <row r="222" spans="1:91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</row>
    <row r="223" spans="1:91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</row>
    <row r="224" spans="1:91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</row>
    <row r="225" spans="1:91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</row>
    <row r="226" spans="1:91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</row>
    <row r="227" spans="1:91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</row>
    <row r="228" spans="1:91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</row>
    <row r="229" spans="1:91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</row>
    <row r="230" spans="1:91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</row>
    <row r="231" spans="1:91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</row>
    <row r="232" spans="1:91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</row>
    <row r="233" spans="1:91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</row>
    <row r="234" spans="1:91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</row>
    <row r="235" spans="1:91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</row>
    <row r="236" spans="1:91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</row>
    <row r="237" spans="1:91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</row>
    <row r="238" spans="1:91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</row>
    <row r="239" spans="1:91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</row>
    <row r="240" spans="1:91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</row>
    <row r="241" spans="1:91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</row>
    <row r="242" spans="1:91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</row>
    <row r="243" spans="1:91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</row>
    <row r="244" spans="1:91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</row>
    <row r="245" spans="1:91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</row>
    <row r="246" spans="1:91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</row>
    <row r="247" spans="1:91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</row>
    <row r="248" spans="1:91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</row>
    <row r="249" spans="1:91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</row>
    <row r="250" spans="1:91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</row>
    <row r="251" spans="1:91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</row>
    <row r="252" spans="1:91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</row>
    <row r="253" spans="1:91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</row>
    <row r="254" spans="1:91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</row>
    <row r="255" spans="1:91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</row>
    <row r="256" spans="1:91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</row>
    <row r="257" spans="1:91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</row>
    <row r="258" spans="1:91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</row>
    <row r="259" spans="1:91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</row>
    <row r="260" spans="1:91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</row>
    <row r="261" spans="1:91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</row>
    <row r="262" spans="1:91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</row>
    <row r="263" spans="1:91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</row>
    <row r="264" spans="1:91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</row>
    <row r="265" spans="1:91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</row>
    <row r="266" spans="1:91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</row>
    <row r="267" spans="1:91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</row>
    <row r="268" spans="1:91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</row>
    <row r="269" spans="1:91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</row>
    <row r="270" spans="1:91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</row>
    <row r="271" spans="1:91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</row>
    <row r="272" spans="1:91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</row>
    <row r="273" spans="1:91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</row>
    <row r="274" spans="1:91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</row>
    <row r="275" spans="1:91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</row>
    <row r="276" spans="1:91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</row>
    <row r="277" spans="1:91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</row>
    <row r="278" spans="1:91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</row>
    <row r="279" spans="1:91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</row>
    <row r="280" spans="1:91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</row>
    <row r="281" spans="1:91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</row>
    <row r="282" spans="1:91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</row>
    <row r="283" spans="1:91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</row>
    <row r="284" spans="1:91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</row>
    <row r="285" spans="1:91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</row>
    <row r="286" spans="1:91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</row>
    <row r="287" spans="1:91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</row>
    <row r="288" spans="1:91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</row>
    <row r="289" spans="1:91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</row>
    <row r="290" spans="1:91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</row>
    <row r="291" spans="1:91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</row>
    <row r="292" spans="1:91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</row>
    <row r="293" spans="1:91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</row>
    <row r="294" spans="1:91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</row>
    <row r="295" spans="1:91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</row>
    <row r="296" spans="1:91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</row>
    <row r="297" spans="1:91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</row>
    <row r="298" spans="1:91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</row>
    <row r="299" spans="1:91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</row>
    <row r="300" spans="1:91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</row>
    <row r="301" spans="1:91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</row>
    <row r="302" spans="1:91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</row>
    <row r="303" spans="1:91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</row>
    <row r="304" spans="1:91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</row>
    <row r="305" spans="1:91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</row>
    <row r="306" spans="1:91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</row>
    <row r="307" spans="1:91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</row>
    <row r="308" spans="1:91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</row>
    <row r="309" spans="1:91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</row>
    <row r="310" spans="1:91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</row>
    <row r="311" spans="1:91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</row>
    <row r="312" spans="1:91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</row>
    <row r="313" spans="1:91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</row>
    <row r="314" spans="1:91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</row>
    <row r="315" spans="1:91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</row>
    <row r="316" spans="1:91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</row>
    <row r="317" spans="1:91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</row>
    <row r="318" spans="1:91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</row>
    <row r="319" spans="1:91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</row>
    <row r="320" spans="1:91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</row>
    <row r="321" spans="1:91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</row>
    <row r="322" spans="1:91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</row>
    <row r="323" spans="1:91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</row>
    <row r="324" spans="1:91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</row>
    <row r="325" spans="1:91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</row>
    <row r="326" spans="1:91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</row>
    <row r="327" spans="1:91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</row>
    <row r="328" spans="1:91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</row>
    <row r="329" spans="1:91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</row>
    <row r="330" spans="1:91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</row>
    <row r="331" spans="1:91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</row>
    <row r="332" spans="1:91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</row>
    <row r="333" spans="1:91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</row>
    <row r="334" spans="1:91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</row>
    <row r="335" spans="1:91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</row>
    <row r="336" spans="1:91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</row>
    <row r="337" spans="1:91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</row>
    <row r="338" spans="1:91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</row>
    <row r="339" spans="1:91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</row>
    <row r="340" spans="1:91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</row>
    <row r="341" spans="1:91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</row>
    <row r="342" spans="1:91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</row>
    <row r="343" spans="1:91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</row>
    <row r="344" spans="1:91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</row>
    <row r="345" spans="1:91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</row>
    <row r="346" spans="1:91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</row>
    <row r="347" spans="1:91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</row>
    <row r="348" spans="1:91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</row>
    <row r="349" spans="1:91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</row>
    <row r="350" spans="1:91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</row>
    <row r="351" spans="1:91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</row>
    <row r="352" spans="1:91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</row>
    <row r="353" spans="1:91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</row>
    <row r="354" spans="1:91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</row>
    <row r="355" spans="1:91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</row>
    <row r="356" spans="1:91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</row>
    <row r="357" spans="1:91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</row>
    <row r="358" spans="1:91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</row>
    <row r="359" spans="1:91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</row>
    <row r="360" spans="1:91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</row>
    <row r="361" spans="1:91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</row>
    <row r="362" spans="1:91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</row>
    <row r="363" spans="1:91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</row>
    <row r="364" spans="1:91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</row>
    <row r="365" spans="1:91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</row>
    <row r="366" spans="1:91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</row>
    <row r="367" spans="1:91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</row>
    <row r="368" spans="1:91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</row>
    <row r="369" spans="1:91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</row>
    <row r="370" spans="1:91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</row>
    <row r="371" spans="1:91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</row>
    <row r="372" spans="1:91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</row>
    <row r="373" spans="1:91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</row>
    <row r="374" spans="1:91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</row>
    <row r="375" spans="1:91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</row>
    <row r="376" spans="1:91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</row>
    <row r="377" spans="1:91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</row>
    <row r="378" spans="1:91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</row>
    <row r="379" spans="1:91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</row>
    <row r="380" spans="1:91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</row>
    <row r="381" spans="1:91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</row>
    <row r="382" spans="1:91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</row>
    <row r="383" spans="1:91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</row>
    <row r="384" spans="1:91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</row>
    <row r="385" spans="1:91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</row>
    <row r="386" spans="1:91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</row>
    <row r="387" spans="1:91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</row>
    <row r="388" spans="1:91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</row>
    <row r="389" spans="1:91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</row>
    <row r="390" spans="1:91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</row>
    <row r="391" spans="1:91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</row>
    <row r="392" spans="1:91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</row>
    <row r="393" spans="1:91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</row>
    <row r="394" spans="1:91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</row>
    <row r="395" spans="1:91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</row>
    <row r="396" spans="1:91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</row>
    <row r="397" spans="1:91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</row>
    <row r="398" spans="1:91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</row>
    <row r="399" spans="1:91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</row>
    <row r="400" spans="1:91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</row>
    <row r="401" spans="1:91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</row>
    <row r="402" spans="1:91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</row>
    <row r="403" spans="1:91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</row>
    <row r="404" spans="1:91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</row>
    <row r="405" spans="1:91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</row>
    <row r="406" spans="1:91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</row>
    <row r="407" spans="1:91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</row>
    <row r="408" spans="1:91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</row>
    <row r="409" spans="1:91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</row>
    <row r="410" spans="1:91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</row>
    <row r="411" spans="1:91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</row>
    <row r="412" spans="1:91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</row>
    <row r="413" spans="1:91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</row>
    <row r="414" spans="1:91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</row>
    <row r="415" spans="1:91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</row>
    <row r="416" spans="1:91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</row>
    <row r="417" spans="1:91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</row>
    <row r="418" spans="1:91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</row>
    <row r="419" spans="1:91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</row>
    <row r="420" spans="1:91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</row>
    <row r="421" spans="1:91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</row>
    <row r="422" spans="1:91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</row>
    <row r="423" spans="1:91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</row>
    <row r="424" spans="1:91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</row>
    <row r="425" spans="1:91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</row>
    <row r="426" spans="1:91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</row>
    <row r="427" spans="1:91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</row>
    <row r="428" spans="1:91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</row>
    <row r="429" spans="1:91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</row>
    <row r="430" spans="1:91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</row>
    <row r="431" spans="1:91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</row>
    <row r="432" spans="1:91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</row>
    <row r="433" spans="1:91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</row>
    <row r="434" spans="1:91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</row>
    <row r="435" spans="1:91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</row>
    <row r="436" spans="1:91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</row>
    <row r="437" spans="1:91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</row>
    <row r="438" spans="1:91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</row>
    <row r="439" spans="1:91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</row>
    <row r="440" spans="1:91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</row>
    <row r="441" spans="1:91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</row>
    <row r="442" spans="1:91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</row>
    <row r="443" spans="1:91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</row>
    <row r="444" spans="1:91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</row>
    <row r="445" spans="1:91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</row>
    <row r="446" spans="1:91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</row>
    <row r="447" spans="1:91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</row>
    <row r="448" spans="1:91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</row>
    <row r="449" spans="1:91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</row>
    <row r="450" spans="1:91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</row>
    <row r="451" spans="1:91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</row>
    <row r="452" spans="1:91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</row>
    <row r="453" spans="1:91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</row>
    <row r="454" spans="1:91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</row>
    <row r="455" spans="1:91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</row>
    <row r="456" spans="1:91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</row>
    <row r="457" spans="1:91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</row>
    <row r="458" spans="1:91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</row>
    <row r="459" spans="1:91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</row>
    <row r="460" spans="1:91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</row>
    <row r="461" spans="1:91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</row>
    <row r="462" spans="1:91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</row>
    <row r="463" spans="1:91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</row>
    <row r="464" spans="1:91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</row>
    <row r="465" spans="1:91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</row>
    <row r="466" spans="1:91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</row>
    <row r="467" spans="1:91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</row>
    <row r="468" spans="1:91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</row>
    <row r="469" spans="1:91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</row>
    <row r="470" spans="1:91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</row>
    <row r="471" spans="1:91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</row>
    <row r="472" spans="1:91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</row>
    <row r="473" spans="1:91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</row>
    <row r="474" spans="1:91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</row>
    <row r="475" spans="1:91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</row>
    <row r="476" spans="1:91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</row>
    <row r="477" spans="1:91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</row>
    <row r="478" spans="1:91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</row>
    <row r="479" spans="1:91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</row>
    <row r="480" spans="1:91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</row>
    <row r="481" spans="1:91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</row>
    <row r="482" spans="1:91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</row>
    <row r="483" spans="1:91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</row>
    <row r="484" spans="1:91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</row>
    <row r="485" spans="1:91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</row>
    <row r="486" spans="1:91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</row>
    <row r="487" spans="1:91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</row>
    <row r="488" spans="1:91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</row>
    <row r="489" spans="1:91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</row>
    <row r="490" spans="1:91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</row>
    <row r="491" spans="1:91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</row>
    <row r="492" spans="1:91" ht="17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</row>
    <row r="493" spans="1:91" ht="17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</row>
    <row r="494" spans="1:91" ht="17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</row>
    <row r="495" spans="1:91" ht="17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</row>
    <row r="496" spans="1:91" ht="17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</row>
    <row r="497" spans="1:91" ht="17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</row>
    <row r="498" spans="1:91" ht="17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</row>
    <row r="499" spans="1:91" ht="17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</row>
    <row r="500" spans="1:91" ht="17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</row>
  </sheetData>
  <sheetProtection/>
  <protectedRanges>
    <protectedRange sqref="AG9:AG80" name="Range4_18_1_2"/>
    <protectedRange sqref="AI9:AI35 AI37:AI80" name="Range4_19_1_2"/>
    <protectedRange sqref="AI36" name="Range5_20_6"/>
    <protectedRange sqref="AK44 AK9:AK41" name="Range5_28_1"/>
    <protectedRange sqref="AK42" name="Range5_3_1_2"/>
    <protectedRange sqref="AK43" name="Range5_3_1_1_2"/>
    <protectedRange sqref="AK45" name="Range5_3_1_3"/>
    <protectedRange sqref="AO9:AO43 AO45:AO57 AO59:AO80" name="Range4_9_2"/>
    <protectedRange sqref="AO44" name="Range5_19_1_1_1"/>
    <protectedRange sqref="AO58" name="Range5_19_2"/>
    <protectedRange sqref="BH9:BH44" name="Range4_10"/>
    <protectedRange sqref="BH45:BH50" name="Range5_24_4"/>
    <protectedRange sqref="BH51:BH60" name="Range4_2"/>
    <protectedRange sqref="BH61:BH80" name="Range4_4"/>
    <protectedRange sqref="BN9:BN42" name="Range4"/>
    <protectedRange sqref="BP9:BP42" name="Range5_24_1"/>
    <protectedRange sqref="D40:D41" name="Range4_13"/>
    <protectedRange sqref="D9:D38" name="Range1_1_1_1_1"/>
    <protectedRange sqref="D39" name="Range1_1_1_1_2"/>
    <protectedRange sqref="D42" name="Range1_1_1_1_3"/>
    <protectedRange sqref="D43:D80" name="Range1_1_1_1_4"/>
    <protectedRange sqref="AD9:AD42" name="Range4_1_10"/>
    <protectedRange sqref="AA9:AA42" name="Range4_1_3"/>
    <protectedRange sqref="C67:C71" name="Range1_1_1_1_13_2"/>
    <protectedRange sqref="C72:C74" name="Range4_24_1_1_2"/>
    <protectedRange sqref="C75:C77" name="Range4_9_1_1_2"/>
    <protectedRange sqref="C78:C80" name="Range4_9_1_1_1_1_2"/>
    <protectedRange sqref="AA43:AA80" name="Range4_1_3_2"/>
    <protectedRange sqref="AD43:AD80" name="Range4_1_10_2"/>
    <protectedRange sqref="BN43:BN44" name="Range4_8"/>
    <protectedRange sqref="BN45:BN50" name="Range4_3_2"/>
    <protectedRange sqref="BN51:BN60" name="Range4_5_2"/>
    <protectedRange sqref="BN61:BN80" name="Range4_6_2"/>
    <protectedRange sqref="BP43 BP61:BP80" name="Range5_24_1_5"/>
    <protectedRange sqref="BP44" name="Range5_5_2"/>
    <protectedRange sqref="BP46" name="Range5_8_2"/>
    <protectedRange sqref="BP45" name="Range5_15_2"/>
    <protectedRange sqref="BP47:BP50" name="Range5_16_2"/>
    <protectedRange sqref="BP52:BP53 BP58" name="Range5_17_2"/>
    <protectedRange sqref="BP51" name="Range5_18_2"/>
    <protectedRange sqref="BP54:BP57" name="Range5_23_2"/>
    <protectedRange sqref="BP59:BP60" name="Range5_24_6"/>
    <protectedRange sqref="AK46" name="Range5_3_2_2"/>
    <protectedRange sqref="AK47:AK50" name="Range5_3_2_1_1"/>
    <protectedRange sqref="AK58 AK52:AK53" name="Range5_3_3_1"/>
    <protectedRange sqref="AK51" name="Range5_3_4_2"/>
    <protectedRange sqref="AK54:AK57" name="Range5_3_1_4_1"/>
    <protectedRange sqref="AK59:AK60" name="Range5_3_4_1_1"/>
    <protectedRange sqref="AK67" name="Range5_3_5_1"/>
    <protectedRange sqref="AK61:AK66" name="Range5_19_1_1_2"/>
    <protectedRange sqref="AK68:AK80" name="Range5_19_1_2_1"/>
    <protectedRange sqref="AR9:AR80" name="Range4_16"/>
    <protectedRange sqref="AT9:AT80" name="Range4_18"/>
    <protectedRange sqref="E40" name="Range4_13_1_1"/>
    <protectedRange sqref="E39" name="Range1_1_1_1_2_1_1"/>
    <protectedRange sqref="E44 E61 E64:E66" name="Range4_13_2_1"/>
    <protectedRange sqref="E43" name="Range1_1_1_1_4_2_1"/>
    <protectedRange sqref="E45:E46" name="Range1_1_1_1_5_2_1"/>
    <protectedRange sqref="E47:E48" name="Range1_1_1_1_6_2_1"/>
    <protectedRange sqref="E49:E50" name="Range1_1_1_1_7_2_1"/>
    <protectedRange sqref="E51:E53" name="Range1_1_1_1_8_2_1"/>
    <protectedRange sqref="E54:E55" name="Range1_1_1_1_10_2_1"/>
    <protectedRange sqref="E56:E58" name="Range1_1_1_1_11_2_1"/>
    <protectedRange sqref="E59:E60" name="Range1_1_1_1_12_2_1"/>
    <protectedRange sqref="E62:E63" name="Range1_1_1_1_9_2_1"/>
    <protectedRange sqref="E67:E71" name="Range1_1_1_1_13_2_1"/>
    <protectedRange sqref="E72:E74" name="Range4_24_1_1_2_1"/>
    <protectedRange sqref="E75:E77" name="Range4_9_1_1_2_1"/>
    <protectedRange sqref="E78:E80" name="Range4_9_1_1_1_1_2_1"/>
    <protectedRange sqref="AJ9:AJ35 AJ37:AJ80" name="Range4_14"/>
    <protectedRange sqref="BQ9:BQ80" name="Range5_32"/>
    <protectedRange sqref="BZ9:BZ38 BZ40:BZ80" name="Range6"/>
    <protectedRange sqref="CD9:CD80" name="Range6_7"/>
    <protectedRange sqref="BB9:BB41 BB43:BB44" name="Range5_19_1_1"/>
    <protectedRange sqref="BB42" name="Range5_20_3_1_1"/>
    <protectedRange sqref="BB46" name="Range5_20_4_2_1"/>
    <protectedRange sqref="BB45" name="Range5_20_1_6_1"/>
    <protectedRange sqref="BB47:BB50" name="Range5_20_4_3_1"/>
    <protectedRange sqref="BB52:BB53 BB58" name="Range5_20_5_1_1"/>
    <protectedRange sqref="BB51" name="Range5_14_1_1_1"/>
    <protectedRange sqref="BB54:BB57" name="Range5_21_1_1_2"/>
    <protectedRange sqref="BB59:BB60" name="Range5_21_1_1_1_1"/>
    <protectedRange sqref="BB67" name="Range5_21_2_2"/>
    <protectedRange sqref="BB61:BB66" name="Range5_21_1_2_1"/>
    <protectedRange sqref="BB68:BB80" name="Range5_21_2_1_1"/>
    <protectedRange sqref="BD9:BD42" name="Range5_1_11_1"/>
    <protectedRange sqref="BD43:BD80" name="Range5_1_11_2_1"/>
    <protectedRange sqref="CH9:CH80" name="Range6_12"/>
    <protectedRange sqref="AJ36" name="Range4_21"/>
    <protectedRange sqref="BS9:BS80" name="Range5_39"/>
    <protectedRange sqref="BZ39" name="Range6_4"/>
    <protectedRange sqref="BT9:BT80" name="Range5_29"/>
    <protectedRange sqref="BV9:BV80" name="Range5_31"/>
    <protectedRange sqref="CE9:CE80" name="Range6_8"/>
    <protectedRange sqref="R9:R80" name="Range4_7"/>
    <protectedRange sqref="U9:U80" name="Range4_17"/>
    <protectedRange sqref="X9:X80" name="Range4_20"/>
    <protectedRange sqref="AL9:AL80" name="Range4_27"/>
    <protectedRange sqref="AP9:AP80" name="Range4_28"/>
    <protectedRange sqref="AX9:AX80" name="Range5_1"/>
    <protectedRange sqref="AZ9:AZ80" name="Range5_14"/>
    <protectedRange sqref="BF9:BF80" name="Range5_19"/>
    <protectedRange sqref="BG9:BG80" name="Range5_21"/>
    <protectedRange sqref="BI9:BI80" name="Range5_22"/>
    <protectedRange sqref="BJ9:BJ80" name="Range5_23"/>
    <protectedRange sqref="BL9:BL80" name="Range5_25"/>
    <protectedRange sqref="BO9:BO80" name="Range5_27"/>
    <protectedRange sqref="CA9:CA80" name="Range6_3"/>
    <protectedRange sqref="CF9:CF80" name="Range6_6"/>
    <protectedRange sqref="CI9:CI80" name="Range6_9"/>
    <protectedRange sqref="CJ9:CK80" name="Range6_10"/>
    <protectedRange sqref="S9:S80" name="Range4_1"/>
    <protectedRange sqref="V9:V80" name="Range4_3"/>
    <protectedRange sqref="Y9:Y80" name="Range4_5"/>
    <protectedRange sqref="AB9:AB80" name="Range4_6"/>
    <protectedRange sqref="AE9:AE80" name="Range4_9"/>
    <protectedRange sqref="AY9:AY80" name="Range5_3"/>
    <protectedRange sqref="BA9:BA80" name="Range5_4"/>
    <protectedRange sqref="BC9:BC80" name="Range5_5"/>
    <protectedRange sqref="BE9:BE80" name="Range5_6"/>
    <protectedRange sqref="BK9:BK80" name="Range5_7"/>
    <protectedRange sqref="BM9:BM80" name="Range5_8"/>
    <protectedRange sqref="BU9:BU80" name="Range5_9"/>
    <protectedRange sqref="CB9:CB80" name="Range6_2"/>
  </protectedRanges>
  <mergeCells count="60">
    <mergeCell ref="G4:G7"/>
    <mergeCell ref="H4:H7"/>
    <mergeCell ref="BT5:BU6"/>
    <mergeCell ref="BV4:BV7"/>
    <mergeCell ref="CL4:CM6"/>
    <mergeCell ref="AI5:AR5"/>
    <mergeCell ref="CK4:CK7"/>
    <mergeCell ref="BY4:CJ4"/>
    <mergeCell ref="CC5:CD6"/>
    <mergeCell ref="CI6:CJ6"/>
    <mergeCell ref="CA6:CB6"/>
    <mergeCell ref="BY6:BZ6"/>
    <mergeCell ref="CG6:CH6"/>
    <mergeCell ref="BH6:BI6"/>
    <mergeCell ref="BW4:BX6"/>
    <mergeCell ref="BN6:BO6"/>
    <mergeCell ref="BF5:BI5"/>
    <mergeCell ref="CE6:CF6"/>
    <mergeCell ref="BY5:CB5"/>
    <mergeCell ref="CE5:CJ5"/>
    <mergeCell ref="BR5:BS6"/>
    <mergeCell ref="BL5:BM5"/>
    <mergeCell ref="A1:Q1"/>
    <mergeCell ref="A2:Q2"/>
    <mergeCell ref="I4:K6"/>
    <mergeCell ref="O6:Q6"/>
    <mergeCell ref="C4:C7"/>
    <mergeCell ref="F4:F7"/>
    <mergeCell ref="D4:D7"/>
    <mergeCell ref="O5:AH5"/>
    <mergeCell ref="AG6:AH6"/>
    <mergeCell ref="AA6:AC6"/>
    <mergeCell ref="A4:A7"/>
    <mergeCell ref="AU6:AW6"/>
    <mergeCell ref="B4:B7"/>
    <mergeCell ref="E4:E7"/>
    <mergeCell ref="AI6:AJ6"/>
    <mergeCell ref="AU5:BE5"/>
    <mergeCell ref="AK6:AL6"/>
    <mergeCell ref="L4:N6"/>
    <mergeCell ref="BB6:BC6"/>
    <mergeCell ref="BD6:BE6"/>
    <mergeCell ref="P3:Q3"/>
    <mergeCell ref="R3:S3"/>
    <mergeCell ref="R6:T6"/>
    <mergeCell ref="AM6:AN6"/>
    <mergeCell ref="U6:W6"/>
    <mergeCell ref="X6:Z6"/>
    <mergeCell ref="AD6:AF6"/>
    <mergeCell ref="AO6:AP6"/>
    <mergeCell ref="AQ6:AR6"/>
    <mergeCell ref="BF6:BG6"/>
    <mergeCell ref="BP5:BQ6"/>
    <mergeCell ref="AZ6:BA6"/>
    <mergeCell ref="BL6:BM6"/>
    <mergeCell ref="BN5:BO5"/>
    <mergeCell ref="BJ6:BK6"/>
    <mergeCell ref="AS5:AT6"/>
    <mergeCell ref="BJ5:BK5"/>
    <mergeCell ref="AX6:AY6"/>
  </mergeCells>
  <printOptions/>
  <pageMargins left="0.15748031496063" right="0.236220472440945" top="0.196850393700787" bottom="0.196850393700787" header="0.15748031496063" footer="0.19685039370078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0"/>
  <sheetViews>
    <sheetView zoomScalePageLayoutView="0" workbookViewId="0" topLeftCell="A1">
      <selection activeCell="P9" sqref="P9"/>
    </sheetView>
  </sheetViews>
  <sheetFormatPr defaultColWidth="8.796875" defaultRowHeight="15"/>
  <cols>
    <col min="1" max="1" width="4.19921875" style="34" customWidth="1"/>
    <col min="2" max="2" width="15.3984375" style="34" customWidth="1"/>
    <col min="3" max="3" width="10.5" style="34" customWidth="1"/>
    <col min="4" max="4" width="8.8984375" style="34" customWidth="1"/>
    <col min="5" max="5" width="8.3984375" style="34" customWidth="1"/>
    <col min="6" max="6" width="10.3984375" style="34" customWidth="1"/>
    <col min="7" max="7" width="11.3984375" style="34" customWidth="1"/>
    <col min="8" max="8" width="10.8984375" style="34" customWidth="1"/>
    <col min="9" max="9" width="12.09765625" style="34" customWidth="1"/>
    <col min="10" max="10" width="10.5" style="34" customWidth="1"/>
    <col min="11" max="11" width="10.3984375" style="34" customWidth="1"/>
    <col min="12" max="12" width="8.19921875" style="34" customWidth="1"/>
    <col min="13" max="13" width="11.19921875" style="34" customWidth="1"/>
    <col min="14" max="14" width="11" style="34" customWidth="1"/>
    <col min="15" max="16" width="11.5" style="34" customWidth="1"/>
    <col min="17" max="16384" width="9" style="34" customWidth="1"/>
  </cols>
  <sheetData>
    <row r="1" ht="5.25" customHeight="1"/>
    <row r="2" spans="3:16" ht="24" customHeight="1">
      <c r="C2" s="121" t="s">
        <v>126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ht="17.25">
      <c r="I3" s="33" t="s">
        <v>50</v>
      </c>
    </row>
    <row r="4" spans="1:16" ht="69.75" customHeight="1">
      <c r="A4" s="122" t="s">
        <v>19</v>
      </c>
      <c r="B4" s="125" t="s">
        <v>18</v>
      </c>
      <c r="C4" s="128" t="s">
        <v>127</v>
      </c>
      <c r="D4" s="72"/>
      <c r="E4" s="73"/>
      <c r="F4" s="129" t="s">
        <v>133</v>
      </c>
      <c r="G4" s="129" t="s">
        <v>128</v>
      </c>
      <c r="H4" s="129" t="s">
        <v>134</v>
      </c>
      <c r="I4" s="129" t="s">
        <v>135</v>
      </c>
      <c r="J4" s="128" t="s">
        <v>129</v>
      </c>
      <c r="K4" s="72"/>
      <c r="L4" s="73"/>
      <c r="M4" s="116" t="s">
        <v>136</v>
      </c>
      <c r="N4" s="116" t="s">
        <v>128</v>
      </c>
      <c r="O4" s="116" t="s">
        <v>137</v>
      </c>
      <c r="P4" s="116" t="s">
        <v>138</v>
      </c>
    </row>
    <row r="5" spans="1:16" ht="10.5" customHeight="1" hidden="1">
      <c r="A5" s="123"/>
      <c r="B5" s="126"/>
      <c r="C5" s="117" t="s">
        <v>130</v>
      </c>
      <c r="D5" s="119"/>
      <c r="E5" s="120"/>
      <c r="F5" s="129"/>
      <c r="G5" s="129"/>
      <c r="H5" s="129"/>
      <c r="I5" s="129"/>
      <c r="J5" s="117" t="s">
        <v>130</v>
      </c>
      <c r="K5" s="119"/>
      <c r="L5" s="120"/>
      <c r="M5" s="116"/>
      <c r="N5" s="116"/>
      <c r="O5" s="116"/>
      <c r="P5" s="116"/>
    </row>
    <row r="6" spans="1:16" ht="30" customHeight="1">
      <c r="A6" s="123"/>
      <c r="B6" s="126"/>
      <c r="C6" s="118"/>
      <c r="D6" s="1" t="s">
        <v>131</v>
      </c>
      <c r="E6" s="1" t="s">
        <v>30</v>
      </c>
      <c r="F6" s="129"/>
      <c r="G6" s="129"/>
      <c r="H6" s="129"/>
      <c r="I6" s="129"/>
      <c r="J6" s="118"/>
      <c r="K6" s="1" t="s">
        <v>131</v>
      </c>
      <c r="L6" s="1" t="s">
        <v>30</v>
      </c>
      <c r="M6" s="116"/>
      <c r="N6" s="116"/>
      <c r="O6" s="116"/>
      <c r="P6" s="116"/>
    </row>
    <row r="7" spans="1:16" ht="15" customHeight="1">
      <c r="A7" s="124"/>
      <c r="B7" s="127"/>
      <c r="C7" s="35">
        <v>1</v>
      </c>
      <c r="D7" s="35">
        <v>2</v>
      </c>
      <c r="E7" s="35">
        <v>3</v>
      </c>
      <c r="F7" s="35">
        <v>4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14</v>
      </c>
      <c r="O7" s="35">
        <v>15</v>
      </c>
      <c r="P7" s="35">
        <v>16</v>
      </c>
    </row>
    <row r="8" spans="1:16" ht="19.5" customHeight="1">
      <c r="A8" s="36">
        <v>1</v>
      </c>
      <c r="B8" s="15" t="s">
        <v>54</v>
      </c>
      <c r="C8" s="27">
        <f>'t18'!O9</f>
        <v>136000</v>
      </c>
      <c r="D8" s="27">
        <f>'t18'!P9</f>
        <v>135663.8473</v>
      </c>
      <c r="E8" s="27">
        <f>D8/C8*100</f>
        <v>99.75282889705882</v>
      </c>
      <c r="F8" s="37">
        <f>17798+76061.8+166819</f>
        <v>260678.8</v>
      </c>
      <c r="G8" s="38">
        <f>18836+116149.5</f>
        <v>134985.5</v>
      </c>
      <c r="H8" s="39">
        <v>1335</v>
      </c>
      <c r="I8" s="40">
        <v>3027.4</v>
      </c>
      <c r="J8" s="27">
        <f>'t18'!U9</f>
        <v>30000</v>
      </c>
      <c r="K8" s="27">
        <f>'t18'!V9</f>
        <v>28077.1795</v>
      </c>
      <c r="L8" s="27">
        <f>K8/J8*100</f>
        <v>93.59059833333333</v>
      </c>
      <c r="M8" s="41">
        <f>107399.6+6905.1</f>
        <v>114304.70000000001</v>
      </c>
      <c r="N8" s="41">
        <f>5252.3+56936</f>
        <v>62188.3</v>
      </c>
      <c r="O8" s="39">
        <v>62</v>
      </c>
      <c r="P8" s="40">
        <v>3559.1</v>
      </c>
    </row>
    <row r="9" spans="1:16" ht="19.5" customHeight="1">
      <c r="A9" s="36">
        <v>2</v>
      </c>
      <c r="B9" s="15" t="s">
        <v>55</v>
      </c>
      <c r="C9" s="27">
        <f>'t18'!O10</f>
        <v>8001.2</v>
      </c>
      <c r="D9" s="27">
        <f>'t18'!P10</f>
        <v>5495.043</v>
      </c>
      <c r="E9" s="27">
        <f aca="true" t="shared" si="0" ref="E9:E72">D9/C9*100</f>
        <v>68.67773583962405</v>
      </c>
      <c r="F9" s="37">
        <f>2406.2+3932.5</f>
        <v>6338.7</v>
      </c>
      <c r="G9" s="38">
        <v>2717.8</v>
      </c>
      <c r="H9" s="39">
        <v>73</v>
      </c>
      <c r="I9" s="40">
        <v>15.1</v>
      </c>
      <c r="J9" s="27">
        <f>'t18'!U10</f>
        <v>5006.2</v>
      </c>
      <c r="K9" s="27">
        <f>'t18'!V10</f>
        <v>4718.668</v>
      </c>
      <c r="L9" s="27">
        <f aca="true" t="shared" si="1" ref="L9:L72">K9/J9*100</f>
        <v>94.25648196236666</v>
      </c>
      <c r="M9" s="41">
        <v>10364.2</v>
      </c>
      <c r="N9" s="41">
        <v>6447.8</v>
      </c>
      <c r="O9" s="39">
        <v>457.9</v>
      </c>
      <c r="P9" s="40">
        <v>453</v>
      </c>
    </row>
    <row r="10" spans="1:16" ht="19.5" customHeight="1">
      <c r="A10" s="36">
        <v>3</v>
      </c>
      <c r="B10" s="15" t="s">
        <v>56</v>
      </c>
      <c r="C10" s="27">
        <f>'t18'!O11</f>
        <v>1835.1999999999998</v>
      </c>
      <c r="D10" s="27">
        <f>'t18'!P11</f>
        <v>1715.322</v>
      </c>
      <c r="E10" s="27">
        <f t="shared" si="0"/>
        <v>93.46785091543155</v>
      </c>
      <c r="F10" s="37">
        <f>685.2+342.7</f>
        <v>1027.9</v>
      </c>
      <c r="G10" s="38">
        <v>420</v>
      </c>
      <c r="H10" s="39">
        <v>166.8</v>
      </c>
      <c r="I10" s="40">
        <v>55</v>
      </c>
      <c r="J10" s="27">
        <f>'t18'!U11</f>
        <v>585</v>
      </c>
      <c r="K10" s="27">
        <f>'t18'!V11</f>
        <v>559.881</v>
      </c>
      <c r="L10" s="27">
        <f t="shared" si="1"/>
        <v>95.70615384615384</v>
      </c>
      <c r="M10" s="41">
        <v>443</v>
      </c>
      <c r="N10" s="41">
        <v>218.4</v>
      </c>
      <c r="O10" s="39">
        <v>0</v>
      </c>
      <c r="P10" s="40">
        <v>35</v>
      </c>
    </row>
    <row r="11" spans="1:16" ht="19.5" customHeight="1">
      <c r="A11" s="36">
        <v>4</v>
      </c>
      <c r="B11" s="15" t="s">
        <v>57</v>
      </c>
      <c r="C11" s="27">
        <f>'t18'!O12</f>
        <v>1441</v>
      </c>
      <c r="D11" s="27">
        <f>'t18'!P12</f>
        <v>1620.206</v>
      </c>
      <c r="E11" s="27">
        <f t="shared" si="0"/>
        <v>112.43622484385843</v>
      </c>
      <c r="F11" s="37">
        <f>519.8+162.8</f>
        <v>682.5999999999999</v>
      </c>
      <c r="G11" s="38">
        <v>328.7</v>
      </c>
      <c r="H11" s="39">
        <v>27.3</v>
      </c>
      <c r="I11" s="40">
        <v>179.2</v>
      </c>
      <c r="J11" s="27">
        <f>'t18'!U12</f>
        <v>1705</v>
      </c>
      <c r="K11" s="27">
        <f>'t18'!V12</f>
        <v>1224</v>
      </c>
      <c r="L11" s="27">
        <f t="shared" si="1"/>
        <v>71.78885630498534</v>
      </c>
      <c r="M11" s="41">
        <v>1525.7</v>
      </c>
      <c r="N11" s="41">
        <v>982.6</v>
      </c>
      <c r="O11" s="39">
        <v>312.3</v>
      </c>
      <c r="P11" s="40">
        <v>0</v>
      </c>
    </row>
    <row r="12" spans="1:16" ht="19.5" customHeight="1">
      <c r="A12" s="36">
        <v>5</v>
      </c>
      <c r="B12" s="15" t="s">
        <v>58</v>
      </c>
      <c r="C12" s="27">
        <f>'t18'!O13</f>
        <v>3188.5</v>
      </c>
      <c r="D12" s="27">
        <f>'t18'!P13</f>
        <v>2049.396</v>
      </c>
      <c r="E12" s="27">
        <f t="shared" si="0"/>
        <v>64.274611886467</v>
      </c>
      <c r="F12" s="37">
        <f>1522.6+137</f>
        <v>1659.6</v>
      </c>
      <c r="G12" s="38">
        <v>801.3</v>
      </c>
      <c r="H12" s="39">
        <f>3.7+286</f>
        <v>289.7</v>
      </c>
      <c r="I12" s="40">
        <v>0</v>
      </c>
      <c r="J12" s="27">
        <f>'t18'!U13</f>
        <v>4230.9</v>
      </c>
      <c r="K12" s="27">
        <f>'t18'!V13</f>
        <v>2230.8</v>
      </c>
      <c r="L12" s="27">
        <f t="shared" si="1"/>
        <v>52.72637027582785</v>
      </c>
      <c r="M12" s="41">
        <v>11747</v>
      </c>
      <c r="N12" s="41">
        <v>9903.3</v>
      </c>
      <c r="O12" s="39">
        <v>387.9</v>
      </c>
      <c r="P12" s="40">
        <v>0</v>
      </c>
    </row>
    <row r="13" spans="1:16" ht="19.5" customHeight="1">
      <c r="A13" s="36">
        <v>6</v>
      </c>
      <c r="B13" s="15" t="s">
        <v>59</v>
      </c>
      <c r="C13" s="27">
        <f>'t18'!O14</f>
        <v>10074.8</v>
      </c>
      <c r="D13" s="27">
        <f>'t18'!P14</f>
        <v>9430.664</v>
      </c>
      <c r="E13" s="27">
        <f t="shared" si="0"/>
        <v>93.60646365188391</v>
      </c>
      <c r="F13" s="37">
        <f>2945+7196.5</f>
        <v>10141.5</v>
      </c>
      <c r="G13" s="38">
        <v>4998.8</v>
      </c>
      <c r="H13" s="39">
        <f>345.5+256.3</f>
        <v>601.8</v>
      </c>
      <c r="I13" s="40">
        <v>930.6</v>
      </c>
      <c r="J13" s="27">
        <f>'t18'!U14</f>
        <v>2801.9</v>
      </c>
      <c r="K13" s="27">
        <f>'t18'!V14</f>
        <v>3004.2</v>
      </c>
      <c r="L13" s="27">
        <f t="shared" si="1"/>
        <v>107.22010064599021</v>
      </c>
      <c r="M13" s="41">
        <v>5694.7</v>
      </c>
      <c r="N13" s="41">
        <v>3376.5</v>
      </c>
      <c r="O13" s="39">
        <v>254.7</v>
      </c>
      <c r="P13" s="40">
        <v>425.4</v>
      </c>
    </row>
    <row r="14" spans="1:16" ht="19.5" customHeight="1">
      <c r="A14" s="36">
        <v>7</v>
      </c>
      <c r="B14" s="15" t="s">
        <v>60</v>
      </c>
      <c r="C14" s="27">
        <f>'t18'!O15</f>
        <v>1916</v>
      </c>
      <c r="D14" s="27">
        <f>'t18'!P15</f>
        <v>2110.629</v>
      </c>
      <c r="E14" s="27">
        <f t="shared" si="0"/>
        <v>110.1580897703549</v>
      </c>
      <c r="F14" s="37">
        <f>537.2+1856.6</f>
        <v>2393.8</v>
      </c>
      <c r="G14" s="38">
        <v>1204.3</v>
      </c>
      <c r="H14" s="39">
        <v>23.5</v>
      </c>
      <c r="I14" s="40">
        <v>194.6289999999999</v>
      </c>
      <c r="J14" s="27">
        <f>'t18'!U15</f>
        <v>3557.8</v>
      </c>
      <c r="K14" s="27">
        <f>'t18'!V15</f>
        <v>2839.261</v>
      </c>
      <c r="L14" s="27">
        <f t="shared" si="1"/>
        <v>79.80383945134633</v>
      </c>
      <c r="M14" s="41">
        <v>7122.8</v>
      </c>
      <c r="N14" s="41">
        <v>4001</v>
      </c>
      <c r="O14" s="39">
        <v>323.5</v>
      </c>
      <c r="P14" s="40">
        <v>0</v>
      </c>
    </row>
    <row r="15" spans="1:16" ht="19.5" customHeight="1">
      <c r="A15" s="36">
        <v>8</v>
      </c>
      <c r="B15" s="15" t="s">
        <v>61</v>
      </c>
      <c r="C15" s="27">
        <f>'t18'!O16</f>
        <v>3342</v>
      </c>
      <c r="D15" s="27">
        <f>'t18'!P16</f>
        <v>3122.312</v>
      </c>
      <c r="E15" s="27">
        <f t="shared" si="0"/>
        <v>93.42645122681029</v>
      </c>
      <c r="F15" s="37">
        <v>1650.1</v>
      </c>
      <c r="G15" s="38">
        <v>785.9</v>
      </c>
      <c r="H15" s="39">
        <v>97</v>
      </c>
      <c r="I15" s="40">
        <v>197.3</v>
      </c>
      <c r="J15" s="27">
        <f>'t18'!U16</f>
        <v>4620</v>
      </c>
      <c r="K15" s="27">
        <f>'t18'!V16</f>
        <v>2909.2515</v>
      </c>
      <c r="L15" s="27">
        <f t="shared" si="1"/>
        <v>62.97081168831169</v>
      </c>
      <c r="M15" s="41">
        <v>8579</v>
      </c>
      <c r="N15" s="41">
        <v>6588.2</v>
      </c>
      <c r="O15" s="39">
        <v>650</v>
      </c>
      <c r="P15" s="40">
        <v>479.6</v>
      </c>
    </row>
    <row r="16" spans="1:16" ht="19.5" customHeight="1">
      <c r="A16" s="36">
        <v>9</v>
      </c>
      <c r="B16" s="15" t="s">
        <v>62</v>
      </c>
      <c r="C16" s="27">
        <f>'t18'!O17</f>
        <v>5200.700000000001</v>
      </c>
      <c r="D16" s="27">
        <f>'t18'!P17</f>
        <v>3800.1369999999997</v>
      </c>
      <c r="E16" s="27">
        <f t="shared" si="0"/>
        <v>73.06972138365988</v>
      </c>
      <c r="F16" s="37">
        <f>4865.3+919.8</f>
        <v>5785.1</v>
      </c>
      <c r="G16" s="38">
        <v>2761.8</v>
      </c>
      <c r="H16" s="39">
        <f>131.4+341.5</f>
        <v>472.9</v>
      </c>
      <c r="I16" s="40">
        <v>0</v>
      </c>
      <c r="J16" s="27">
        <f>'t18'!U17</f>
        <v>1750.3</v>
      </c>
      <c r="K16" s="27">
        <f>'t18'!V17</f>
        <v>1645.7571</v>
      </c>
      <c r="L16" s="27">
        <f t="shared" si="1"/>
        <v>94.02714391818546</v>
      </c>
      <c r="M16" s="41">
        <v>2098.2</v>
      </c>
      <c r="N16" s="41">
        <v>1452.2</v>
      </c>
      <c r="O16" s="39">
        <v>200</v>
      </c>
      <c r="P16" s="40">
        <v>493.7</v>
      </c>
    </row>
    <row r="17" spans="1:16" ht="19.5" customHeight="1">
      <c r="A17" s="36">
        <v>10</v>
      </c>
      <c r="B17" s="15" t="s">
        <v>63</v>
      </c>
      <c r="C17" s="27">
        <f>'t18'!O18</f>
        <v>18041.1</v>
      </c>
      <c r="D17" s="27">
        <f>'t18'!P18</f>
        <v>15498.035</v>
      </c>
      <c r="E17" s="27">
        <f t="shared" si="0"/>
        <v>85.90404687075622</v>
      </c>
      <c r="F17" s="37">
        <f>15923.4+11601.4</f>
        <v>27524.8</v>
      </c>
      <c r="G17" s="38">
        <v>13201.9</v>
      </c>
      <c r="H17" s="39">
        <v>1239.6</v>
      </c>
      <c r="I17" s="40">
        <v>933.3</v>
      </c>
      <c r="J17" s="27">
        <f>'t18'!U18</f>
        <v>4911.2</v>
      </c>
      <c r="K17" s="27">
        <f>'t18'!V18</f>
        <v>2960.426</v>
      </c>
      <c r="L17" s="27">
        <f t="shared" si="1"/>
        <v>60.2790763968073</v>
      </c>
      <c r="M17" s="41">
        <v>16319.3</v>
      </c>
      <c r="N17" s="41">
        <v>8801.7</v>
      </c>
      <c r="O17" s="39">
        <v>47.6</v>
      </c>
      <c r="P17" s="40">
        <v>281</v>
      </c>
    </row>
    <row r="18" spans="1:16" ht="19.5" customHeight="1">
      <c r="A18" s="36">
        <v>11</v>
      </c>
      <c r="B18" s="15" t="s">
        <v>64</v>
      </c>
      <c r="C18" s="27">
        <f>'t18'!O19</f>
        <v>71.4</v>
      </c>
      <c r="D18" s="27">
        <f>'t18'!P19</f>
        <v>55.9</v>
      </c>
      <c r="E18" s="27">
        <f t="shared" si="0"/>
        <v>78.29131652661063</v>
      </c>
      <c r="F18" s="37">
        <v>79.6</v>
      </c>
      <c r="G18" s="38">
        <v>39.5</v>
      </c>
      <c r="H18" s="39">
        <v>0</v>
      </c>
      <c r="I18" s="40">
        <v>0</v>
      </c>
      <c r="J18" s="27">
        <f>'t18'!U19</f>
        <v>90</v>
      </c>
      <c r="K18" s="27">
        <f>'t18'!V19</f>
        <v>50</v>
      </c>
      <c r="L18" s="27">
        <f t="shared" si="1"/>
        <v>55.55555555555556</v>
      </c>
      <c r="M18" s="41">
        <v>740.6</v>
      </c>
      <c r="N18" s="41">
        <v>402.5</v>
      </c>
      <c r="O18" s="39">
        <v>0</v>
      </c>
      <c r="P18" s="40">
        <v>4.5</v>
      </c>
    </row>
    <row r="19" spans="1:16" ht="19.5" customHeight="1">
      <c r="A19" s="36">
        <v>12</v>
      </c>
      <c r="B19" s="15" t="s">
        <v>65</v>
      </c>
      <c r="C19" s="27">
        <f>'t18'!O20</f>
        <v>829.6</v>
      </c>
      <c r="D19" s="27">
        <f>'t18'!P20</f>
        <v>832.7</v>
      </c>
      <c r="E19" s="27">
        <f t="shared" si="0"/>
        <v>100.37367405978786</v>
      </c>
      <c r="F19" s="37">
        <f>115.1+2994.5</f>
        <v>3109.6</v>
      </c>
      <c r="G19" s="38">
        <v>1517.4</v>
      </c>
      <c r="H19" s="39">
        <v>0</v>
      </c>
      <c r="I19" s="40">
        <v>3.1</v>
      </c>
      <c r="J19" s="27">
        <f>'t18'!U20</f>
        <v>630</v>
      </c>
      <c r="K19" s="27">
        <f>'t18'!V20</f>
        <v>607.5</v>
      </c>
      <c r="L19" s="27">
        <f t="shared" si="1"/>
        <v>96.42857142857143</v>
      </c>
      <c r="M19" s="41">
        <v>836</v>
      </c>
      <c r="N19" s="41">
        <v>547.7</v>
      </c>
      <c r="O19" s="39">
        <v>151.5</v>
      </c>
      <c r="P19" s="40">
        <v>0</v>
      </c>
    </row>
    <row r="20" spans="1:16" ht="19.5" customHeight="1">
      <c r="A20" s="36">
        <v>13</v>
      </c>
      <c r="B20" s="15" t="s">
        <v>66</v>
      </c>
      <c r="C20" s="27">
        <f>'t18'!O21</f>
        <v>18670</v>
      </c>
      <c r="D20" s="27">
        <f>'t18'!P21</f>
        <v>19243.625</v>
      </c>
      <c r="E20" s="27">
        <f t="shared" si="0"/>
        <v>103.07244242099625</v>
      </c>
      <c r="F20" s="37">
        <f>5855.5+23576.7</f>
        <v>29432.2</v>
      </c>
      <c r="G20" s="38">
        <v>17404.6</v>
      </c>
      <c r="H20" s="39">
        <v>0</v>
      </c>
      <c r="I20" s="40">
        <v>573.6</v>
      </c>
      <c r="J20" s="27">
        <f>'t18'!U21</f>
        <v>13000</v>
      </c>
      <c r="K20" s="27">
        <f>'t18'!V21</f>
        <v>11200.238</v>
      </c>
      <c r="L20" s="27">
        <f t="shared" si="1"/>
        <v>86.15567692307692</v>
      </c>
      <c r="M20" s="41">
        <v>34104</v>
      </c>
      <c r="N20" s="41">
        <v>29363</v>
      </c>
      <c r="O20" s="39">
        <v>1409</v>
      </c>
      <c r="P20" s="40">
        <v>0</v>
      </c>
    </row>
    <row r="21" spans="1:16" ht="19.5" customHeight="1">
      <c r="A21" s="36">
        <v>14</v>
      </c>
      <c r="B21" s="15" t="s">
        <v>67</v>
      </c>
      <c r="C21" s="27">
        <f>'t18'!O22</f>
        <v>8550</v>
      </c>
      <c r="D21" s="27">
        <f>'t18'!P22</f>
        <v>8159.041</v>
      </c>
      <c r="E21" s="27">
        <f t="shared" si="0"/>
        <v>95.42738011695907</v>
      </c>
      <c r="F21" s="37">
        <f>7277.7+9558.5</f>
        <v>16836.2</v>
      </c>
      <c r="G21" s="38">
        <v>7650.1</v>
      </c>
      <c r="H21" s="39">
        <v>18.8</v>
      </c>
      <c r="I21" s="40">
        <v>52.3</v>
      </c>
      <c r="J21" s="27">
        <f>'t18'!U22</f>
        <v>10700</v>
      </c>
      <c r="K21" s="27">
        <f>'t18'!V22</f>
        <v>4909.501</v>
      </c>
      <c r="L21" s="27">
        <f t="shared" si="1"/>
        <v>45.883186915887855</v>
      </c>
      <c r="M21" s="41">
        <v>46976.5</v>
      </c>
      <c r="N21" s="41">
        <v>27840.3</v>
      </c>
      <c r="O21" s="39">
        <v>28.8</v>
      </c>
      <c r="P21" s="40">
        <v>311</v>
      </c>
    </row>
    <row r="22" spans="1:16" ht="19.5" customHeight="1">
      <c r="A22" s="36">
        <v>15</v>
      </c>
      <c r="B22" s="15" t="s">
        <v>68</v>
      </c>
      <c r="C22" s="27">
        <f>'t18'!O23</f>
        <v>2960</v>
      </c>
      <c r="D22" s="27">
        <f>'t18'!P23</f>
        <v>2867.075</v>
      </c>
      <c r="E22" s="27">
        <f t="shared" si="0"/>
        <v>96.86064189189189</v>
      </c>
      <c r="F22" s="37">
        <f>1815.7+639</f>
        <v>2454.7</v>
      </c>
      <c r="G22" s="38">
        <v>1109.6</v>
      </c>
      <c r="H22" s="39">
        <f>100.6+169.2</f>
        <v>269.79999999999995</v>
      </c>
      <c r="I22" s="40">
        <v>1302</v>
      </c>
      <c r="J22" s="27">
        <f>'t18'!U23</f>
        <v>1754.6</v>
      </c>
      <c r="K22" s="27">
        <f>'t18'!V23</f>
        <v>1100.483</v>
      </c>
      <c r="L22" s="27">
        <f t="shared" si="1"/>
        <v>62.719879174740676</v>
      </c>
      <c r="M22" s="41">
        <v>3880.3</v>
      </c>
      <c r="N22" s="41">
        <v>2034.4</v>
      </c>
      <c r="O22" s="39">
        <v>159.5</v>
      </c>
      <c r="P22" s="40">
        <v>440</v>
      </c>
    </row>
    <row r="23" spans="1:16" ht="19.5" customHeight="1">
      <c r="A23" s="36">
        <v>16</v>
      </c>
      <c r="B23" s="15" t="s">
        <v>69</v>
      </c>
      <c r="C23" s="27">
        <f>'t18'!O24</f>
        <v>1623.4</v>
      </c>
      <c r="D23" s="27">
        <f>'t18'!P24</f>
        <v>1694.128</v>
      </c>
      <c r="E23" s="27">
        <f t="shared" si="0"/>
        <v>104.3567820623383</v>
      </c>
      <c r="F23" s="37">
        <f>274.8+134.1</f>
        <v>408.9</v>
      </c>
      <c r="G23" s="38">
        <v>180.8</v>
      </c>
      <c r="H23" s="39">
        <v>0</v>
      </c>
      <c r="I23" s="40">
        <v>70.7</v>
      </c>
      <c r="J23" s="27">
        <f>'t18'!U24</f>
        <v>2230.6</v>
      </c>
      <c r="K23" s="27">
        <f>'t18'!V24</f>
        <v>2060.6599</v>
      </c>
      <c r="L23" s="27">
        <f t="shared" si="1"/>
        <v>92.38141755581458</v>
      </c>
      <c r="M23" s="41">
        <v>3520.5</v>
      </c>
      <c r="N23" s="41">
        <v>3368.3</v>
      </c>
      <c r="O23" s="39">
        <v>0</v>
      </c>
      <c r="P23" s="40">
        <v>342.6</v>
      </c>
    </row>
    <row r="24" spans="1:16" ht="19.5" customHeight="1">
      <c r="A24" s="36">
        <v>17</v>
      </c>
      <c r="B24" s="15" t="s">
        <v>70</v>
      </c>
      <c r="C24" s="27">
        <f>'t18'!O25</f>
        <v>2586.4</v>
      </c>
      <c r="D24" s="27">
        <f>'t18'!P25</f>
        <v>2755.824</v>
      </c>
      <c r="E24" s="27">
        <f t="shared" si="0"/>
        <v>106.55057222394062</v>
      </c>
      <c r="F24" s="37">
        <f>7.5+198</f>
        <v>205.5</v>
      </c>
      <c r="G24" s="38">
        <v>36.7</v>
      </c>
      <c r="H24" s="39">
        <v>92.6</v>
      </c>
      <c r="I24" s="40">
        <v>32.5</v>
      </c>
      <c r="J24" s="27">
        <f>'t18'!U25</f>
        <v>3584</v>
      </c>
      <c r="K24" s="27">
        <f>'t18'!V25</f>
        <v>3572.498</v>
      </c>
      <c r="L24" s="27">
        <f t="shared" si="1"/>
        <v>99.6790736607143</v>
      </c>
      <c r="M24" s="41">
        <v>4651.5</v>
      </c>
      <c r="N24" s="41">
        <v>2500.4</v>
      </c>
      <c r="O24" s="39">
        <v>762.8</v>
      </c>
      <c r="P24" s="40">
        <v>447.9</v>
      </c>
    </row>
    <row r="25" spans="1:16" ht="19.5" customHeight="1">
      <c r="A25" s="36">
        <v>18</v>
      </c>
      <c r="B25" s="15" t="s">
        <v>71</v>
      </c>
      <c r="C25" s="27">
        <f>'t18'!O26</f>
        <v>2140.4</v>
      </c>
      <c r="D25" s="27">
        <f>'t18'!P26</f>
        <v>1831.3529999999998</v>
      </c>
      <c r="E25" s="27">
        <f t="shared" si="0"/>
        <v>85.56125023360119</v>
      </c>
      <c r="F25" s="37">
        <f>1101.7+1129.8</f>
        <v>2231.5</v>
      </c>
      <c r="G25" s="38">
        <v>1127.8</v>
      </c>
      <c r="H25" s="39">
        <v>0</v>
      </c>
      <c r="I25" s="40">
        <v>110.2</v>
      </c>
      <c r="J25" s="27">
        <f>'t18'!U26</f>
        <v>4460.7</v>
      </c>
      <c r="K25" s="27">
        <f>'t18'!V26</f>
        <v>4601.113</v>
      </c>
      <c r="L25" s="27">
        <f t="shared" si="1"/>
        <v>103.14777949649158</v>
      </c>
      <c r="M25" s="41">
        <v>16655.4</v>
      </c>
      <c r="N25" s="41">
        <v>13484.3</v>
      </c>
      <c r="O25" s="39">
        <v>0</v>
      </c>
      <c r="P25" s="40">
        <v>140.41300000000047</v>
      </c>
    </row>
    <row r="26" spans="1:16" ht="19.5" customHeight="1">
      <c r="A26" s="36">
        <v>19</v>
      </c>
      <c r="B26" s="15" t="s">
        <v>72</v>
      </c>
      <c r="C26" s="27">
        <f>'t18'!O27</f>
        <v>19247.4</v>
      </c>
      <c r="D26" s="27">
        <f>'t18'!P27</f>
        <v>20757.325</v>
      </c>
      <c r="E26" s="27">
        <f t="shared" si="0"/>
        <v>107.84482579465278</v>
      </c>
      <c r="F26" s="37">
        <f>15154.4+9972.5</f>
        <v>25126.9</v>
      </c>
      <c r="G26" s="38">
        <v>13228</v>
      </c>
      <c r="H26" s="39">
        <v>788.3</v>
      </c>
      <c r="I26" s="40">
        <v>1509.9</v>
      </c>
      <c r="J26" s="27">
        <f>'t18'!U27</f>
        <v>7470.2</v>
      </c>
      <c r="K26" s="27">
        <f>'t18'!V27</f>
        <v>7715.113</v>
      </c>
      <c r="L26" s="27">
        <f t="shared" si="1"/>
        <v>103.27853337260046</v>
      </c>
      <c r="M26" s="41">
        <v>18013.4</v>
      </c>
      <c r="N26" s="41">
        <v>10549.6</v>
      </c>
      <c r="O26" s="39">
        <v>863</v>
      </c>
      <c r="P26" s="40">
        <v>244.9</v>
      </c>
    </row>
    <row r="27" spans="1:16" ht="19.5" customHeight="1">
      <c r="A27" s="36">
        <v>20</v>
      </c>
      <c r="B27" s="15" t="s">
        <v>73</v>
      </c>
      <c r="C27" s="27">
        <f>'t18'!O28</f>
        <v>2974</v>
      </c>
      <c r="D27" s="27">
        <f>'t18'!P28</f>
        <v>3380.682</v>
      </c>
      <c r="E27" s="27">
        <f t="shared" si="0"/>
        <v>113.67457969065231</v>
      </c>
      <c r="F27" s="37">
        <f>1212.6+450.9</f>
        <v>1663.5</v>
      </c>
      <c r="G27" s="38">
        <v>873.1</v>
      </c>
      <c r="H27" s="39">
        <f>260.6+78</f>
        <v>338.6</v>
      </c>
      <c r="I27" s="40">
        <v>114.9</v>
      </c>
      <c r="J27" s="27">
        <f>'t18'!U28</f>
        <v>1495</v>
      </c>
      <c r="K27" s="27">
        <f>'t18'!V28</f>
        <v>1545</v>
      </c>
      <c r="L27" s="27">
        <f t="shared" si="1"/>
        <v>103.34448160535116</v>
      </c>
      <c r="M27" s="41">
        <v>1006.6</v>
      </c>
      <c r="N27" s="41">
        <v>754.4</v>
      </c>
      <c r="O27" s="39">
        <v>225.5</v>
      </c>
      <c r="P27" s="40">
        <v>50</v>
      </c>
    </row>
    <row r="28" spans="1:16" ht="19.5" customHeight="1">
      <c r="A28" s="36">
        <v>21</v>
      </c>
      <c r="B28" s="15" t="s">
        <v>74</v>
      </c>
      <c r="C28" s="27">
        <f>'t18'!O29</f>
        <v>7800</v>
      </c>
      <c r="D28" s="27">
        <f>'t18'!P29</f>
        <v>7455.492</v>
      </c>
      <c r="E28" s="27">
        <f t="shared" si="0"/>
        <v>95.58323076923078</v>
      </c>
      <c r="F28" s="37">
        <f>1329.1+9800.2</f>
        <v>11129.300000000001</v>
      </c>
      <c r="G28" s="38">
        <v>6566.8</v>
      </c>
      <c r="H28" s="39">
        <v>77</v>
      </c>
      <c r="I28" s="40">
        <v>409.8</v>
      </c>
      <c r="J28" s="27">
        <f>'t18'!U29</f>
        <v>11400</v>
      </c>
      <c r="K28" s="27">
        <f>'t18'!V29</f>
        <v>10255.495</v>
      </c>
      <c r="L28" s="27">
        <f t="shared" si="1"/>
        <v>89.96048245614035</v>
      </c>
      <c r="M28" s="41">
        <v>17692.3</v>
      </c>
      <c r="N28" s="41">
        <v>9979.4</v>
      </c>
      <c r="O28" s="39">
        <v>607.9</v>
      </c>
      <c r="P28" s="40">
        <v>696.8</v>
      </c>
    </row>
    <row r="29" spans="1:16" ht="19.5" customHeight="1">
      <c r="A29" s="36">
        <v>22</v>
      </c>
      <c r="B29" s="15" t="s">
        <v>75</v>
      </c>
      <c r="C29" s="27">
        <f>'t18'!O30</f>
        <v>1179</v>
      </c>
      <c r="D29" s="27">
        <f>'t18'!P30</f>
        <v>1248.534</v>
      </c>
      <c r="E29" s="27">
        <f t="shared" si="0"/>
        <v>105.89770992366414</v>
      </c>
      <c r="F29" s="37">
        <f>914.7+1261.1</f>
        <v>2175.8</v>
      </c>
      <c r="G29" s="38">
        <v>1475.4</v>
      </c>
      <c r="H29" s="39">
        <v>165</v>
      </c>
      <c r="I29" s="40">
        <v>69.5</v>
      </c>
      <c r="J29" s="27">
        <f>'t18'!U30</f>
        <v>1613</v>
      </c>
      <c r="K29" s="27">
        <f>'t18'!V30</f>
        <v>1663.3</v>
      </c>
      <c r="L29" s="27">
        <f t="shared" si="1"/>
        <v>103.11841289522627</v>
      </c>
      <c r="M29" s="41">
        <v>3987.3</v>
      </c>
      <c r="N29" s="41">
        <v>1338.8</v>
      </c>
      <c r="O29" s="39">
        <v>238</v>
      </c>
      <c r="P29" s="40">
        <v>420</v>
      </c>
    </row>
    <row r="30" spans="1:16" ht="19.5" customHeight="1">
      <c r="A30" s="36">
        <v>23</v>
      </c>
      <c r="B30" s="15" t="s">
        <v>76</v>
      </c>
      <c r="C30" s="27">
        <f>'t18'!O31</f>
        <v>135</v>
      </c>
      <c r="D30" s="27">
        <f>'t18'!P31</f>
        <v>157.6</v>
      </c>
      <c r="E30" s="27">
        <f t="shared" si="0"/>
        <v>116.74074074074075</v>
      </c>
      <c r="F30" s="37">
        <v>149.6</v>
      </c>
      <c r="G30" s="38">
        <v>60.2</v>
      </c>
      <c r="H30" s="39">
        <v>17.4</v>
      </c>
      <c r="I30" s="40">
        <v>22.599999999999994</v>
      </c>
      <c r="J30" s="27">
        <f>'t18'!U31</f>
        <v>580</v>
      </c>
      <c r="K30" s="27">
        <f>'t18'!V31</f>
        <v>551.9</v>
      </c>
      <c r="L30" s="27">
        <f t="shared" si="1"/>
        <v>95.1551724137931</v>
      </c>
      <c r="M30" s="41">
        <v>1452.7</v>
      </c>
      <c r="N30" s="41">
        <v>983</v>
      </c>
      <c r="O30" s="39">
        <v>47.4</v>
      </c>
      <c r="P30" s="40">
        <v>0</v>
      </c>
    </row>
    <row r="31" spans="1:16" ht="19.5" customHeight="1">
      <c r="A31" s="36">
        <v>24</v>
      </c>
      <c r="B31" s="15" t="s">
        <v>77</v>
      </c>
      <c r="C31" s="27">
        <f>'t18'!O32</f>
        <v>525</v>
      </c>
      <c r="D31" s="27">
        <f>'t18'!P32</f>
        <v>904.7</v>
      </c>
      <c r="E31" s="27">
        <f t="shared" si="0"/>
        <v>172.32380952380953</v>
      </c>
      <c r="F31" s="37">
        <f>138.8+500.3</f>
        <v>639.1</v>
      </c>
      <c r="G31" s="38">
        <v>254.1</v>
      </c>
      <c r="H31" s="39">
        <v>0</v>
      </c>
      <c r="I31" s="40">
        <v>379.70000000000005</v>
      </c>
      <c r="J31" s="27">
        <f>'t18'!U32</f>
        <v>800</v>
      </c>
      <c r="K31" s="27">
        <f>'t18'!V32</f>
        <v>587.668</v>
      </c>
      <c r="L31" s="27">
        <f t="shared" si="1"/>
        <v>73.4585</v>
      </c>
      <c r="M31" s="41">
        <v>4000</v>
      </c>
      <c r="N31" s="41">
        <v>2064.1</v>
      </c>
      <c r="O31" s="39">
        <v>0</v>
      </c>
      <c r="P31" s="40">
        <v>0</v>
      </c>
    </row>
    <row r="32" spans="1:16" ht="19.5" customHeight="1">
      <c r="A32" s="36">
        <v>25</v>
      </c>
      <c r="B32" s="15" t="s">
        <v>78</v>
      </c>
      <c r="C32" s="27">
        <f>'t18'!O33</f>
        <v>5648</v>
      </c>
      <c r="D32" s="27">
        <f>'t18'!P33</f>
        <v>5803.599</v>
      </c>
      <c r="E32" s="27">
        <f t="shared" si="0"/>
        <v>102.75493980169972</v>
      </c>
      <c r="F32" s="37">
        <f>10343+6926.3</f>
        <v>17269.3</v>
      </c>
      <c r="G32" s="38">
        <v>8943.7</v>
      </c>
      <c r="H32" s="39">
        <v>0</v>
      </c>
      <c r="I32" s="40">
        <v>72.4</v>
      </c>
      <c r="J32" s="27">
        <f>'t18'!U33</f>
        <v>3500.4</v>
      </c>
      <c r="K32" s="27">
        <f>'t18'!V33</f>
        <v>2983.726</v>
      </c>
      <c r="L32" s="27">
        <f t="shared" si="1"/>
        <v>85.23957262027197</v>
      </c>
      <c r="M32" s="41">
        <v>6161</v>
      </c>
      <c r="N32" s="41">
        <v>3811</v>
      </c>
      <c r="O32" s="39">
        <v>0</v>
      </c>
      <c r="P32" s="40">
        <v>33</v>
      </c>
    </row>
    <row r="33" spans="1:16" ht="19.5" customHeight="1">
      <c r="A33" s="36">
        <v>26</v>
      </c>
      <c r="B33" s="20" t="s">
        <v>79</v>
      </c>
      <c r="C33" s="27">
        <f>'t18'!O34</f>
        <v>10166.7</v>
      </c>
      <c r="D33" s="27">
        <f>'t18'!P34</f>
        <v>7759.24</v>
      </c>
      <c r="E33" s="27">
        <f t="shared" si="0"/>
        <v>76.32014321264519</v>
      </c>
      <c r="F33" s="37">
        <f>10226.8+6654.5</f>
        <v>16881.3</v>
      </c>
      <c r="G33" s="38">
        <v>8372.7</v>
      </c>
      <c r="H33" s="39">
        <v>159</v>
      </c>
      <c r="I33" s="40">
        <v>0</v>
      </c>
      <c r="J33" s="27">
        <f>'t18'!U34</f>
        <v>5616</v>
      </c>
      <c r="K33" s="27">
        <f>'t18'!V34</f>
        <v>4264.87</v>
      </c>
      <c r="L33" s="27">
        <f t="shared" si="1"/>
        <v>75.94141737891738</v>
      </c>
      <c r="M33" s="41">
        <v>14687</v>
      </c>
      <c r="N33" s="41">
        <v>9347.5</v>
      </c>
      <c r="O33" s="39">
        <v>517</v>
      </c>
      <c r="P33" s="40">
        <v>0</v>
      </c>
    </row>
    <row r="34" spans="1:16" ht="19.5" customHeight="1">
      <c r="A34" s="36">
        <v>27</v>
      </c>
      <c r="B34" s="15" t="s">
        <v>80</v>
      </c>
      <c r="C34" s="27">
        <f>'t18'!O35</f>
        <v>10000.3</v>
      </c>
      <c r="D34" s="27">
        <f>'t18'!P35</f>
        <v>10400.818</v>
      </c>
      <c r="E34" s="27">
        <f t="shared" si="0"/>
        <v>104.00505984820457</v>
      </c>
      <c r="F34" s="37">
        <f>15119.4+5829.9</f>
        <v>20949.3</v>
      </c>
      <c r="G34" s="38">
        <v>10452.1</v>
      </c>
      <c r="H34" s="39">
        <v>0</v>
      </c>
      <c r="I34" s="40">
        <v>400.5</v>
      </c>
      <c r="J34" s="27">
        <f>'t18'!U35</f>
        <v>3000</v>
      </c>
      <c r="K34" s="27">
        <f>'t18'!V35</f>
        <v>2951.5</v>
      </c>
      <c r="L34" s="27">
        <f t="shared" si="1"/>
        <v>98.38333333333334</v>
      </c>
      <c r="M34" s="41">
        <v>9876.7</v>
      </c>
      <c r="N34" s="41">
        <v>6095.6</v>
      </c>
      <c r="O34" s="39">
        <v>0</v>
      </c>
      <c r="P34" s="40">
        <v>944.5</v>
      </c>
    </row>
    <row r="35" spans="1:16" ht="19.5" customHeight="1">
      <c r="A35" s="36">
        <v>28</v>
      </c>
      <c r="B35" s="15" t="s">
        <v>81</v>
      </c>
      <c r="C35" s="27">
        <f>'t18'!O36</f>
        <v>31552.467</v>
      </c>
      <c r="D35" s="27">
        <f>'t18'!P36</f>
        <v>21920.385000000002</v>
      </c>
      <c r="E35" s="27">
        <f t="shared" si="0"/>
        <v>69.47280857626758</v>
      </c>
      <c r="F35" s="37">
        <f>34840.9+18739.6</f>
        <v>53580.5</v>
      </c>
      <c r="G35" s="38">
        <v>26978.9</v>
      </c>
      <c r="H35" s="39">
        <v>4072.9</v>
      </c>
      <c r="I35" s="40">
        <v>2068.4</v>
      </c>
      <c r="J35" s="27">
        <f>'t18'!U36</f>
        <v>9711.985</v>
      </c>
      <c r="K35" s="27">
        <f>'t18'!V36</f>
        <v>8253.626</v>
      </c>
      <c r="L35" s="27">
        <f t="shared" si="1"/>
        <v>84.98392450153084</v>
      </c>
      <c r="M35" s="41">
        <v>25323.6</v>
      </c>
      <c r="N35" s="41">
        <v>16410.3</v>
      </c>
      <c r="O35" s="39">
        <v>1651.1</v>
      </c>
      <c r="P35" s="40">
        <v>653</v>
      </c>
    </row>
    <row r="36" spans="1:16" ht="19.5" customHeight="1">
      <c r="A36" s="36">
        <v>29</v>
      </c>
      <c r="B36" s="15" t="s">
        <v>82</v>
      </c>
      <c r="C36" s="27">
        <f>'t18'!O37</f>
        <v>3739.5</v>
      </c>
      <c r="D36" s="27">
        <f>'t18'!P37</f>
        <v>4210.701999999999</v>
      </c>
      <c r="E36" s="27">
        <f t="shared" si="0"/>
        <v>112.60066853857467</v>
      </c>
      <c r="F36" s="37">
        <f>41+347</f>
        <v>388</v>
      </c>
      <c r="G36" s="38">
        <v>160.3</v>
      </c>
      <c r="H36" s="39">
        <v>428</v>
      </c>
      <c r="I36" s="40">
        <v>471.2</v>
      </c>
      <c r="J36" s="27">
        <f>'t18'!U37</f>
        <v>587</v>
      </c>
      <c r="K36" s="27">
        <f>'t18'!V37</f>
        <v>664.747</v>
      </c>
      <c r="L36" s="27">
        <f t="shared" si="1"/>
        <v>113.24480408858602</v>
      </c>
      <c r="M36" s="41">
        <v>46</v>
      </c>
      <c r="N36" s="41">
        <v>17.3</v>
      </c>
      <c r="O36" s="39">
        <v>56</v>
      </c>
      <c r="P36" s="40">
        <v>77.7</v>
      </c>
    </row>
    <row r="37" spans="1:16" ht="19.5" customHeight="1">
      <c r="A37" s="36">
        <v>30</v>
      </c>
      <c r="B37" s="15" t="s">
        <v>83</v>
      </c>
      <c r="C37" s="27">
        <f>'t18'!O38</f>
        <v>12808</v>
      </c>
      <c r="D37" s="27">
        <f>'t18'!P38</f>
        <v>11904.8017</v>
      </c>
      <c r="E37" s="27">
        <f t="shared" si="0"/>
        <v>92.94817067457839</v>
      </c>
      <c r="F37" s="37">
        <f>9836.2+10263.7</f>
        <v>20099.9</v>
      </c>
      <c r="G37" s="38">
        <v>10815</v>
      </c>
      <c r="H37" s="39">
        <v>535.8</v>
      </c>
      <c r="I37" s="40">
        <v>0</v>
      </c>
      <c r="J37" s="27">
        <f>'t18'!U38</f>
        <v>13500</v>
      </c>
      <c r="K37" s="27">
        <f>'t18'!V38</f>
        <v>8035.3684</v>
      </c>
      <c r="L37" s="27">
        <f t="shared" si="1"/>
        <v>59.52124740740741</v>
      </c>
      <c r="M37" s="41">
        <v>36916</v>
      </c>
      <c r="N37" s="41">
        <v>26605</v>
      </c>
      <c r="O37" s="39">
        <v>1391.3</v>
      </c>
      <c r="P37" s="40">
        <v>0</v>
      </c>
    </row>
    <row r="38" spans="1:16" ht="19.5" customHeight="1">
      <c r="A38" s="36">
        <v>31</v>
      </c>
      <c r="B38" s="15" t="s">
        <v>84</v>
      </c>
      <c r="C38" s="27">
        <f>'t18'!O39</f>
        <v>75880</v>
      </c>
      <c r="D38" s="27">
        <f>'t18'!P39</f>
        <v>78285.515</v>
      </c>
      <c r="E38" s="27">
        <f t="shared" si="0"/>
        <v>103.17015682656827</v>
      </c>
      <c r="F38" s="37">
        <v>43906</v>
      </c>
      <c r="G38" s="38">
        <v>20258</v>
      </c>
      <c r="H38" s="39">
        <v>3357</v>
      </c>
      <c r="I38" s="40">
        <v>2405.5</v>
      </c>
      <c r="J38" s="27">
        <f>'t18'!U39</f>
        <v>60050</v>
      </c>
      <c r="K38" s="27">
        <f>'t18'!V39</f>
        <v>58447.8752</v>
      </c>
      <c r="L38" s="27">
        <f t="shared" si="1"/>
        <v>97.3320153205662</v>
      </c>
      <c r="M38" s="41">
        <v>129046</v>
      </c>
      <c r="N38" s="41">
        <v>65961</v>
      </c>
      <c r="O38" s="39">
        <v>5514</v>
      </c>
      <c r="P38" s="40">
        <v>0</v>
      </c>
    </row>
    <row r="39" spans="1:16" ht="19.5" customHeight="1">
      <c r="A39" s="36">
        <v>32</v>
      </c>
      <c r="B39" s="15" t="s">
        <v>85</v>
      </c>
      <c r="C39" s="27">
        <f>'t18'!O40</f>
        <v>7145.5</v>
      </c>
      <c r="D39" s="27">
        <f>'t18'!P40</f>
        <v>5576.9890000000005</v>
      </c>
      <c r="E39" s="27">
        <f t="shared" si="0"/>
        <v>78.04896788188371</v>
      </c>
      <c r="F39" s="37">
        <v>6004.1</v>
      </c>
      <c r="G39" s="38">
        <v>2631.9</v>
      </c>
      <c r="H39" s="39">
        <v>1010.9</v>
      </c>
      <c r="I39" s="40">
        <v>0</v>
      </c>
      <c r="J39" s="27">
        <f>'t18'!U40</f>
        <v>20949.7</v>
      </c>
      <c r="K39" s="27">
        <f>'t18'!V40</f>
        <v>23783.296</v>
      </c>
      <c r="L39" s="27">
        <f t="shared" si="1"/>
        <v>113.52571158536875</v>
      </c>
      <c r="M39" s="41">
        <v>26062</v>
      </c>
      <c r="N39" s="41">
        <v>25044.9</v>
      </c>
      <c r="O39" s="39">
        <v>0</v>
      </c>
      <c r="P39" s="40">
        <v>2833.5959999999977</v>
      </c>
    </row>
    <row r="40" spans="1:16" ht="19.5" customHeight="1">
      <c r="A40" s="36">
        <v>33</v>
      </c>
      <c r="B40" s="15" t="s">
        <v>86</v>
      </c>
      <c r="C40" s="27">
        <f>'t18'!O41</f>
        <v>19279.6</v>
      </c>
      <c r="D40" s="27">
        <f>'t18'!P41</f>
        <v>19639.2834</v>
      </c>
      <c r="E40" s="27">
        <f t="shared" si="0"/>
        <v>101.86561650656654</v>
      </c>
      <c r="F40" s="37">
        <v>33217.8</v>
      </c>
      <c r="G40" s="38">
        <v>12954.3</v>
      </c>
      <c r="H40" s="39">
        <v>0</v>
      </c>
      <c r="I40" s="40">
        <v>359.7</v>
      </c>
      <c r="J40" s="27">
        <f>'t18'!U41</f>
        <v>37707.1</v>
      </c>
      <c r="K40" s="27">
        <f>'t18'!V41</f>
        <v>30539.9746</v>
      </c>
      <c r="L40" s="27">
        <f t="shared" si="1"/>
        <v>80.99263693044547</v>
      </c>
      <c r="M40" s="41">
        <v>51130.8</v>
      </c>
      <c r="N40" s="41">
        <v>51704.8</v>
      </c>
      <c r="O40" s="39">
        <v>3303</v>
      </c>
      <c r="P40" s="40">
        <v>950.7</v>
      </c>
    </row>
    <row r="41" spans="1:16" ht="19.5" customHeight="1">
      <c r="A41" s="36">
        <v>34</v>
      </c>
      <c r="B41" s="15" t="s">
        <v>87</v>
      </c>
      <c r="C41" s="27">
        <f>'t18'!O42</f>
        <v>1951.5</v>
      </c>
      <c r="D41" s="27">
        <f>'t18'!P42</f>
        <v>2583.512</v>
      </c>
      <c r="E41" s="27">
        <f t="shared" si="0"/>
        <v>132.38595951831925</v>
      </c>
      <c r="F41" s="37">
        <v>1712.7</v>
      </c>
      <c r="G41" s="38">
        <v>707.7</v>
      </c>
      <c r="H41" s="39">
        <v>0</v>
      </c>
      <c r="I41" s="40">
        <v>632</v>
      </c>
      <c r="J41" s="27">
        <f>'t18'!U42</f>
        <v>3488</v>
      </c>
      <c r="K41" s="27">
        <f>'t18'!V42</f>
        <v>2566.574</v>
      </c>
      <c r="L41" s="27">
        <f t="shared" si="1"/>
        <v>73.58297018348624</v>
      </c>
      <c r="M41" s="41">
        <v>4714.8</v>
      </c>
      <c r="N41" s="41">
        <v>5937.8</v>
      </c>
      <c r="O41" s="39">
        <v>310</v>
      </c>
      <c r="P41" s="40">
        <v>291.1</v>
      </c>
    </row>
    <row r="42" spans="1:16" ht="19.5" customHeight="1">
      <c r="A42" s="36">
        <v>35</v>
      </c>
      <c r="B42" s="17" t="s">
        <v>88</v>
      </c>
      <c r="C42" s="27">
        <f>'t18'!O43</f>
        <v>1373.6</v>
      </c>
      <c r="D42" s="27">
        <f>'t18'!P43</f>
        <v>1313.484</v>
      </c>
      <c r="E42" s="27">
        <f t="shared" si="0"/>
        <v>95.62347117064648</v>
      </c>
      <c r="F42" s="37">
        <v>556.7</v>
      </c>
      <c r="G42" s="38">
        <v>235.2</v>
      </c>
      <c r="H42" s="39">
        <v>187.8</v>
      </c>
      <c r="I42" s="40">
        <v>0</v>
      </c>
      <c r="J42" s="27">
        <f>'t18'!U43</f>
        <v>1428</v>
      </c>
      <c r="K42" s="27">
        <f>'t18'!V43</f>
        <v>860.384</v>
      </c>
      <c r="L42" s="27">
        <f t="shared" si="1"/>
        <v>60.25098039215686</v>
      </c>
      <c r="M42" s="41">
        <v>1667.9</v>
      </c>
      <c r="N42" s="41">
        <v>1518.9</v>
      </c>
      <c r="O42" s="39">
        <v>115.1</v>
      </c>
      <c r="P42" s="40">
        <v>0</v>
      </c>
    </row>
    <row r="43" spans="1:16" ht="19.5" customHeight="1">
      <c r="A43" s="36">
        <v>36</v>
      </c>
      <c r="B43" s="17" t="s">
        <v>89</v>
      </c>
      <c r="C43" s="27">
        <f>'t18'!O44</f>
        <v>20119.5</v>
      </c>
      <c r="D43" s="27">
        <f>'t18'!P44</f>
        <v>19532.154000000002</v>
      </c>
      <c r="E43" s="27">
        <f t="shared" si="0"/>
        <v>97.08071274137032</v>
      </c>
      <c r="F43" s="37">
        <v>15392.4</v>
      </c>
      <c r="G43" s="46">
        <f>4182.4+14.1+1205.6+46.5</f>
        <v>5448.6</v>
      </c>
      <c r="H43" s="47">
        <v>0</v>
      </c>
      <c r="I43" s="40">
        <v>1377.1</v>
      </c>
      <c r="J43" s="48">
        <f>'t18'!U44</f>
        <v>45977.3</v>
      </c>
      <c r="K43" s="48">
        <f>'t18'!V44</f>
        <v>36424.8191</v>
      </c>
      <c r="L43" s="48">
        <f t="shared" si="1"/>
        <v>79.22348441513529</v>
      </c>
      <c r="M43" s="49">
        <v>160675.7</v>
      </c>
      <c r="N43" s="49">
        <f>47823.7+2415.8+23825+3166.7</f>
        <v>77231.2</v>
      </c>
      <c r="O43" s="39">
        <v>182.1</v>
      </c>
      <c r="P43" s="40">
        <v>2393.6</v>
      </c>
    </row>
    <row r="44" spans="1:16" ht="19.5" customHeight="1">
      <c r="A44" s="36">
        <v>37</v>
      </c>
      <c r="B44" s="17" t="s">
        <v>90</v>
      </c>
      <c r="C44" s="27">
        <f>'t18'!O45</f>
        <v>3358.1</v>
      </c>
      <c r="D44" s="27">
        <f>'t18'!P45</f>
        <v>3853.424</v>
      </c>
      <c r="E44" s="27">
        <f t="shared" si="0"/>
        <v>114.75012655966172</v>
      </c>
      <c r="F44" s="38">
        <v>1522.5</v>
      </c>
      <c r="G44" s="46">
        <v>609.5</v>
      </c>
      <c r="H44" s="47">
        <v>0</v>
      </c>
      <c r="I44" s="40">
        <v>495.32400000000007</v>
      </c>
      <c r="J44" s="48">
        <f>'t18'!U45</f>
        <v>1349.4</v>
      </c>
      <c r="K44" s="48">
        <f>'t18'!V45</f>
        <v>1391.85</v>
      </c>
      <c r="L44" s="48">
        <f t="shared" si="1"/>
        <v>103.14584259670963</v>
      </c>
      <c r="M44" s="49">
        <v>4005</v>
      </c>
      <c r="N44" s="49">
        <v>2976.5</v>
      </c>
      <c r="O44" s="39">
        <v>0</v>
      </c>
      <c r="P44" s="40">
        <v>42.44999999999982</v>
      </c>
    </row>
    <row r="45" spans="1:16" ht="19.5" customHeight="1">
      <c r="A45" s="36">
        <v>38</v>
      </c>
      <c r="B45" s="17" t="s">
        <v>91</v>
      </c>
      <c r="C45" s="27">
        <f>'t18'!O46</f>
        <v>1120</v>
      </c>
      <c r="D45" s="27">
        <f>'t18'!P46</f>
        <v>2788.362</v>
      </c>
      <c r="E45" s="27">
        <f t="shared" si="0"/>
        <v>248.96089285714288</v>
      </c>
      <c r="F45" s="38">
        <v>3092.6</v>
      </c>
      <c r="G45" s="38">
        <v>1477.9</v>
      </c>
      <c r="H45" s="39">
        <v>0.9</v>
      </c>
      <c r="I45" s="40">
        <v>1668.362</v>
      </c>
      <c r="J45" s="27">
        <f>'t18'!U46</f>
        <v>3165</v>
      </c>
      <c r="K45" s="27">
        <f>'t18'!V46</f>
        <v>3167.23</v>
      </c>
      <c r="L45" s="27">
        <f t="shared" si="1"/>
        <v>100.07045813586097</v>
      </c>
      <c r="M45" s="41">
        <v>2691.1</v>
      </c>
      <c r="N45" s="41">
        <v>3071.3</v>
      </c>
      <c r="O45" s="39">
        <v>105.2</v>
      </c>
      <c r="P45" s="40">
        <v>2.2</v>
      </c>
    </row>
    <row r="46" spans="1:16" ht="19.5" customHeight="1">
      <c r="A46" s="36">
        <v>39</v>
      </c>
      <c r="B46" s="17" t="s">
        <v>92</v>
      </c>
      <c r="C46" s="27">
        <f>'t18'!O47</f>
        <v>31.2</v>
      </c>
      <c r="D46" s="27">
        <f>'t18'!P47</f>
        <v>0</v>
      </c>
      <c r="E46" s="27">
        <f t="shared" si="0"/>
        <v>0</v>
      </c>
      <c r="F46" s="38">
        <v>89.8</v>
      </c>
      <c r="G46" s="38">
        <v>38.3</v>
      </c>
      <c r="H46" s="39">
        <v>0.5</v>
      </c>
      <c r="I46" s="40">
        <v>0</v>
      </c>
      <c r="J46" s="27">
        <f>'t18'!U47</f>
        <v>242.5</v>
      </c>
      <c r="K46" s="27">
        <f>'t18'!V47</f>
        <v>180.65</v>
      </c>
      <c r="L46" s="27">
        <f t="shared" si="1"/>
        <v>74.49484536082474</v>
      </c>
      <c r="M46" s="41">
        <v>100.9</v>
      </c>
      <c r="N46" s="41">
        <v>96.8</v>
      </c>
      <c r="O46" s="39">
        <v>100</v>
      </c>
      <c r="P46" s="40">
        <v>0</v>
      </c>
    </row>
    <row r="47" spans="1:16" ht="19.5" customHeight="1">
      <c r="A47" s="36">
        <v>40</v>
      </c>
      <c r="B47" s="17" t="s">
        <v>93</v>
      </c>
      <c r="C47" s="27">
        <f>'t18'!O48</f>
        <v>192.8</v>
      </c>
      <c r="D47" s="27">
        <f>'t18'!P48</f>
        <v>40.667</v>
      </c>
      <c r="E47" s="27">
        <f t="shared" si="0"/>
        <v>21.09284232365145</v>
      </c>
      <c r="F47" s="38">
        <v>862.2</v>
      </c>
      <c r="G47" s="38">
        <v>400.3</v>
      </c>
      <c r="H47" s="39">
        <v>25.4</v>
      </c>
      <c r="I47" s="40">
        <v>0</v>
      </c>
      <c r="J47" s="27">
        <f>'t18'!U48</f>
        <v>199</v>
      </c>
      <c r="K47" s="27">
        <f>'t18'!V48</f>
        <v>197.8</v>
      </c>
      <c r="L47" s="27">
        <f t="shared" si="1"/>
        <v>99.39698492462313</v>
      </c>
      <c r="M47" s="41">
        <v>587.8</v>
      </c>
      <c r="N47" s="41">
        <v>415.5</v>
      </c>
      <c r="O47" s="39">
        <v>0</v>
      </c>
      <c r="P47" s="40">
        <v>0</v>
      </c>
    </row>
    <row r="48" spans="1:16" ht="19.5" customHeight="1">
      <c r="A48" s="36">
        <v>41</v>
      </c>
      <c r="B48" s="17" t="s">
        <v>94</v>
      </c>
      <c r="C48" s="27">
        <f>'t18'!O49</f>
        <v>93</v>
      </c>
      <c r="D48" s="27">
        <f>'t18'!P49</f>
        <v>91.352</v>
      </c>
      <c r="E48" s="27">
        <f t="shared" si="0"/>
        <v>98.22795698924732</v>
      </c>
      <c r="F48" s="38">
        <v>61.9</v>
      </c>
      <c r="G48" s="38">
        <v>29.6</v>
      </c>
      <c r="H48" s="39">
        <v>0.4</v>
      </c>
      <c r="I48" s="40">
        <v>0</v>
      </c>
      <c r="J48" s="27">
        <f>'t18'!U49</f>
        <v>420</v>
      </c>
      <c r="K48" s="27">
        <f>'t18'!V49</f>
        <v>413.45</v>
      </c>
      <c r="L48" s="27">
        <f t="shared" si="1"/>
        <v>98.44047619047619</v>
      </c>
      <c r="M48" s="41">
        <v>983.7</v>
      </c>
      <c r="N48" s="41">
        <v>671</v>
      </c>
      <c r="O48" s="39">
        <v>17</v>
      </c>
      <c r="P48" s="40">
        <v>0</v>
      </c>
    </row>
    <row r="49" spans="1:16" ht="19.5" customHeight="1">
      <c r="A49" s="36">
        <v>42</v>
      </c>
      <c r="B49" s="17" t="s">
        <v>95</v>
      </c>
      <c r="C49" s="27">
        <f>'t18'!O50</f>
        <v>1165.4</v>
      </c>
      <c r="D49" s="27">
        <f>'t18'!P50</f>
        <v>1181</v>
      </c>
      <c r="E49" s="27">
        <f t="shared" si="0"/>
        <v>101.33859619014929</v>
      </c>
      <c r="F49" s="38">
        <v>299.7</v>
      </c>
      <c r="G49" s="38">
        <v>178.3</v>
      </c>
      <c r="H49" s="39">
        <v>0</v>
      </c>
      <c r="I49" s="40">
        <v>15.599999999999909</v>
      </c>
      <c r="J49" s="27">
        <f>'t18'!U50</f>
        <v>817.3</v>
      </c>
      <c r="K49" s="27">
        <f>'t18'!V50</f>
        <v>819</v>
      </c>
      <c r="L49" s="27">
        <f t="shared" si="1"/>
        <v>100.20800195766549</v>
      </c>
      <c r="M49" s="41">
        <v>905.4</v>
      </c>
      <c r="N49" s="41">
        <v>551.5</v>
      </c>
      <c r="O49" s="39">
        <v>0</v>
      </c>
      <c r="P49" s="40">
        <v>1.7000000000000455</v>
      </c>
    </row>
    <row r="50" spans="1:16" ht="19.5" customHeight="1">
      <c r="A50" s="36">
        <v>43</v>
      </c>
      <c r="B50" s="17" t="s">
        <v>96</v>
      </c>
      <c r="C50" s="27">
        <f>'t18'!O51</f>
        <v>260</v>
      </c>
      <c r="D50" s="27">
        <f>'t18'!P51</f>
        <v>99.152</v>
      </c>
      <c r="E50" s="27">
        <f t="shared" si="0"/>
        <v>38.135384615384616</v>
      </c>
      <c r="F50" s="37">
        <v>714.8</v>
      </c>
      <c r="G50" s="38">
        <v>391.1</v>
      </c>
      <c r="H50" s="39">
        <v>12</v>
      </c>
      <c r="I50" s="40">
        <v>0</v>
      </c>
      <c r="J50" s="27">
        <f>'t18'!U51</f>
        <v>620</v>
      </c>
      <c r="K50" s="27">
        <f>'t18'!V51</f>
        <v>560.7</v>
      </c>
      <c r="L50" s="27">
        <f t="shared" si="1"/>
        <v>90.43548387096774</v>
      </c>
      <c r="M50" s="41">
        <v>1695.1</v>
      </c>
      <c r="N50" s="41">
        <v>1254.9</v>
      </c>
      <c r="O50" s="39">
        <v>32.2</v>
      </c>
      <c r="P50" s="40">
        <v>0</v>
      </c>
    </row>
    <row r="51" spans="1:16" ht="19.5" customHeight="1">
      <c r="A51" s="36">
        <v>44</v>
      </c>
      <c r="B51" s="17" t="s">
        <v>97</v>
      </c>
      <c r="C51" s="27">
        <f>'t18'!O52</f>
        <v>1693.3000000000002</v>
      </c>
      <c r="D51" s="27">
        <f>'t18'!P52</f>
        <v>1670.855</v>
      </c>
      <c r="E51" s="27">
        <f t="shared" si="0"/>
        <v>98.67448178113742</v>
      </c>
      <c r="F51" s="38">
        <v>1226.9</v>
      </c>
      <c r="G51" s="38">
        <v>529.1</v>
      </c>
      <c r="H51" s="39">
        <v>93.5</v>
      </c>
      <c r="I51" s="40">
        <v>0</v>
      </c>
      <c r="J51" s="27">
        <f>'t18'!U52</f>
        <v>1011</v>
      </c>
      <c r="K51" s="27">
        <f>'t18'!V52</f>
        <v>1010.774</v>
      </c>
      <c r="L51" s="27">
        <f t="shared" si="1"/>
        <v>99.97764589515332</v>
      </c>
      <c r="M51" s="41">
        <v>1496.9</v>
      </c>
      <c r="N51" s="41">
        <v>1214.5</v>
      </c>
      <c r="O51" s="39">
        <v>4.3</v>
      </c>
      <c r="P51" s="40">
        <v>0</v>
      </c>
    </row>
    <row r="52" spans="1:16" ht="19.5" customHeight="1">
      <c r="A52" s="36">
        <v>45</v>
      </c>
      <c r="B52" s="17" t="s">
        <v>98</v>
      </c>
      <c r="C52" s="27">
        <f>'t18'!O53</f>
        <v>2207.4</v>
      </c>
      <c r="D52" s="27">
        <f>'t18'!P53</f>
        <v>2444.562</v>
      </c>
      <c r="E52" s="27">
        <f t="shared" si="0"/>
        <v>110.74395216091328</v>
      </c>
      <c r="F52" s="38">
        <v>2022.7</v>
      </c>
      <c r="G52" s="38">
        <v>799.1</v>
      </c>
      <c r="H52" s="39">
        <v>0.1</v>
      </c>
      <c r="I52" s="40">
        <v>237.2</v>
      </c>
      <c r="J52" s="27">
        <f>'t18'!U53</f>
        <v>1092</v>
      </c>
      <c r="K52" s="27">
        <f>'t18'!V53</f>
        <v>680</v>
      </c>
      <c r="L52" s="27">
        <f t="shared" si="1"/>
        <v>62.27106227106227</v>
      </c>
      <c r="M52" s="41">
        <v>2909.2</v>
      </c>
      <c r="N52" s="41">
        <v>1859.3</v>
      </c>
      <c r="O52" s="39">
        <v>0</v>
      </c>
      <c r="P52" s="40">
        <v>0</v>
      </c>
    </row>
    <row r="53" spans="1:16" ht="19.5" customHeight="1">
      <c r="A53" s="36">
        <v>46</v>
      </c>
      <c r="B53" s="17" t="s">
        <v>99</v>
      </c>
      <c r="C53" s="27">
        <f>'t18'!O54</f>
        <v>724.6999999999999</v>
      </c>
      <c r="D53" s="27">
        <f>'t18'!P54</f>
        <v>110.9</v>
      </c>
      <c r="E53" s="27">
        <f t="shared" si="0"/>
        <v>15.302883951980132</v>
      </c>
      <c r="F53" s="38">
        <v>1375.8</v>
      </c>
      <c r="G53" s="38">
        <v>630.9</v>
      </c>
      <c r="H53" s="39">
        <v>0</v>
      </c>
      <c r="I53" s="40">
        <v>0</v>
      </c>
      <c r="J53" s="27">
        <f>'t18'!U54</f>
        <v>240</v>
      </c>
      <c r="K53" s="27">
        <f>'t18'!V54</f>
        <v>240.2</v>
      </c>
      <c r="L53" s="27">
        <f t="shared" si="1"/>
        <v>100.08333333333333</v>
      </c>
      <c r="M53" s="41">
        <v>328</v>
      </c>
      <c r="N53" s="41">
        <v>279.5</v>
      </c>
      <c r="O53" s="39">
        <v>13.5</v>
      </c>
      <c r="P53" s="40">
        <v>0</v>
      </c>
    </row>
    <row r="54" spans="1:16" ht="19.5" customHeight="1">
      <c r="A54" s="36">
        <v>47</v>
      </c>
      <c r="B54" s="17" t="s">
        <v>100</v>
      </c>
      <c r="C54" s="27">
        <f>'t18'!O55</f>
        <v>1005</v>
      </c>
      <c r="D54" s="27">
        <f>'t18'!P55</f>
        <v>777.712</v>
      </c>
      <c r="E54" s="27">
        <f t="shared" si="0"/>
        <v>77.38427860696517</v>
      </c>
      <c r="F54" s="38">
        <v>12002.7</v>
      </c>
      <c r="G54" s="38">
        <v>902.8</v>
      </c>
      <c r="H54" s="39">
        <v>8.4</v>
      </c>
      <c r="I54" s="40">
        <v>0</v>
      </c>
      <c r="J54" s="27">
        <f>'t18'!U55</f>
        <v>700</v>
      </c>
      <c r="K54" s="27">
        <f>'t18'!V55</f>
        <v>501.6</v>
      </c>
      <c r="L54" s="27">
        <f t="shared" si="1"/>
        <v>71.65714285714286</v>
      </c>
      <c r="M54" s="41">
        <v>480.4</v>
      </c>
      <c r="N54" s="41">
        <v>354.2</v>
      </c>
      <c r="O54" s="39">
        <v>56.6</v>
      </c>
      <c r="P54" s="40">
        <v>0</v>
      </c>
    </row>
    <row r="55" spans="1:16" ht="19.5" customHeight="1">
      <c r="A55" s="36">
        <v>48</v>
      </c>
      <c r="B55" s="17" t="s">
        <v>101</v>
      </c>
      <c r="C55" s="27">
        <f>'t18'!O56</f>
        <v>1870</v>
      </c>
      <c r="D55" s="27">
        <f>'t18'!P56</f>
        <v>1796.483</v>
      </c>
      <c r="E55" s="27">
        <f t="shared" si="0"/>
        <v>96.06860962566844</v>
      </c>
      <c r="F55" s="38">
        <v>829.2</v>
      </c>
      <c r="G55" s="38">
        <v>657</v>
      </c>
      <c r="H55" s="39">
        <v>0</v>
      </c>
      <c r="I55" s="40">
        <v>0</v>
      </c>
      <c r="J55" s="27">
        <f>'t18'!U56</f>
        <v>2200</v>
      </c>
      <c r="K55" s="27">
        <f>'t18'!V56</f>
        <v>2016.049</v>
      </c>
      <c r="L55" s="27">
        <f t="shared" si="1"/>
        <v>91.63859090909091</v>
      </c>
      <c r="M55" s="41">
        <v>3335.4</v>
      </c>
      <c r="N55" s="41">
        <v>3426.4</v>
      </c>
      <c r="O55" s="39">
        <v>236.9</v>
      </c>
      <c r="P55" s="40">
        <v>0</v>
      </c>
    </row>
    <row r="56" spans="1:16" ht="19.5" customHeight="1">
      <c r="A56" s="36">
        <v>49</v>
      </c>
      <c r="B56" s="17" t="s">
        <v>102</v>
      </c>
      <c r="C56" s="27">
        <f>'t18'!O57</f>
        <v>1025.9</v>
      </c>
      <c r="D56" s="27">
        <f>'t18'!P57</f>
        <v>760.192</v>
      </c>
      <c r="E56" s="27">
        <f t="shared" si="0"/>
        <v>74.10000974753873</v>
      </c>
      <c r="F56" s="38">
        <v>1005.9</v>
      </c>
      <c r="G56" s="38">
        <v>489.9</v>
      </c>
      <c r="H56" s="39">
        <v>0</v>
      </c>
      <c r="I56" s="40">
        <v>0</v>
      </c>
      <c r="J56" s="27">
        <f>'t18'!U57</f>
        <v>974</v>
      </c>
      <c r="K56" s="27">
        <f>'t18'!V57</f>
        <v>832.2</v>
      </c>
      <c r="L56" s="27">
        <f t="shared" si="1"/>
        <v>85.44147843942505</v>
      </c>
      <c r="M56" s="41">
        <v>1572.6</v>
      </c>
      <c r="N56" s="41">
        <v>1146.3</v>
      </c>
      <c r="O56" s="39">
        <v>106.1</v>
      </c>
      <c r="P56" s="40">
        <v>330</v>
      </c>
    </row>
    <row r="57" spans="1:16" ht="19.5" customHeight="1">
      <c r="A57" s="36">
        <v>50</v>
      </c>
      <c r="B57" s="17" t="s">
        <v>103</v>
      </c>
      <c r="C57" s="27">
        <f>'t18'!O58</f>
        <v>20500</v>
      </c>
      <c r="D57" s="27">
        <f>'t18'!P58</f>
        <v>20946.494000000002</v>
      </c>
      <c r="E57" s="27">
        <f t="shared" si="0"/>
        <v>102.17801951219514</v>
      </c>
      <c r="F57" s="38">
        <v>8511.2</v>
      </c>
      <c r="G57" s="38">
        <v>4081.4</v>
      </c>
      <c r="H57" s="39">
        <v>333.4</v>
      </c>
      <c r="I57" s="40">
        <v>446.5</v>
      </c>
      <c r="J57" s="27">
        <f>'t18'!U58</f>
        <v>6600</v>
      </c>
      <c r="K57" s="27">
        <f>'t18'!V58</f>
        <v>6906.2538</v>
      </c>
      <c r="L57" s="27">
        <f t="shared" si="1"/>
        <v>104.6402090909091</v>
      </c>
      <c r="M57" s="41">
        <v>7526.1</v>
      </c>
      <c r="N57" s="41">
        <v>4377.1</v>
      </c>
      <c r="O57" s="39">
        <v>0</v>
      </c>
      <c r="P57" s="40">
        <v>306.3</v>
      </c>
    </row>
    <row r="58" spans="1:16" ht="19.5" customHeight="1">
      <c r="A58" s="36">
        <v>51</v>
      </c>
      <c r="B58" s="17" t="s">
        <v>104</v>
      </c>
      <c r="C58" s="27">
        <f>'t18'!O59</f>
        <v>110.9</v>
      </c>
      <c r="D58" s="27">
        <f>'t18'!P59</f>
        <v>109.958</v>
      </c>
      <c r="E58" s="27">
        <f t="shared" si="0"/>
        <v>99.15058611361587</v>
      </c>
      <c r="F58" s="38">
        <v>125.2</v>
      </c>
      <c r="G58" s="38">
        <v>60.7</v>
      </c>
      <c r="H58" s="39">
        <v>28.2</v>
      </c>
      <c r="I58" s="40">
        <v>0</v>
      </c>
      <c r="J58" s="27">
        <f>'t18'!U59</f>
        <v>898.5</v>
      </c>
      <c r="K58" s="27">
        <f>'t18'!V59</f>
        <v>913.7</v>
      </c>
      <c r="L58" s="27">
        <f t="shared" si="1"/>
        <v>101.69170840289372</v>
      </c>
      <c r="M58" s="41">
        <v>2931.2</v>
      </c>
      <c r="N58" s="41">
        <v>2179.8</v>
      </c>
      <c r="O58" s="39">
        <v>101.5</v>
      </c>
      <c r="P58" s="40">
        <v>15.2</v>
      </c>
    </row>
    <row r="59" spans="1:16" ht="19.5" customHeight="1">
      <c r="A59" s="36">
        <v>52</v>
      </c>
      <c r="B59" s="17" t="s">
        <v>105</v>
      </c>
      <c r="C59" s="27">
        <f>'t18'!O60</f>
        <v>1502.6</v>
      </c>
      <c r="D59" s="27">
        <f>'t18'!P60</f>
        <v>1886.75</v>
      </c>
      <c r="E59" s="27">
        <f t="shared" si="0"/>
        <v>125.56568614401704</v>
      </c>
      <c r="F59" s="38">
        <v>2935.2</v>
      </c>
      <c r="G59" s="38">
        <v>1354.6</v>
      </c>
      <c r="H59" s="39">
        <v>0</v>
      </c>
      <c r="I59" s="40">
        <v>384.2</v>
      </c>
      <c r="J59" s="27">
        <f>'t18'!U60</f>
        <v>1150</v>
      </c>
      <c r="K59" s="27">
        <f>'t18'!V60</f>
        <v>1156.967</v>
      </c>
      <c r="L59" s="27">
        <f t="shared" si="1"/>
        <v>100.60582608695654</v>
      </c>
      <c r="M59" s="41">
        <v>1525.8</v>
      </c>
      <c r="N59" s="41">
        <v>941.5</v>
      </c>
      <c r="O59" s="39">
        <v>0</v>
      </c>
      <c r="P59" s="40">
        <v>7</v>
      </c>
    </row>
    <row r="60" spans="1:16" ht="19.5" customHeight="1">
      <c r="A60" s="36">
        <v>53</v>
      </c>
      <c r="B60" s="17" t="s">
        <v>106</v>
      </c>
      <c r="C60" s="27">
        <f>'t18'!O61</f>
        <v>294.9</v>
      </c>
      <c r="D60" s="27">
        <f>'t18'!P61</f>
        <v>277.8</v>
      </c>
      <c r="E60" s="27">
        <f t="shared" si="0"/>
        <v>94.20142421159716</v>
      </c>
      <c r="F60" s="37">
        <v>145.6</v>
      </c>
      <c r="G60" s="38">
        <v>64.8</v>
      </c>
      <c r="H60" s="39">
        <v>0</v>
      </c>
      <c r="I60" s="40">
        <v>0</v>
      </c>
      <c r="J60" s="27">
        <f>'t18'!U61</f>
        <v>463.1</v>
      </c>
      <c r="K60" s="27">
        <f>'t18'!V61</f>
        <v>463.1</v>
      </c>
      <c r="L60" s="27">
        <f t="shared" si="1"/>
        <v>100</v>
      </c>
      <c r="M60" s="41">
        <v>618.3</v>
      </c>
      <c r="N60" s="41">
        <v>603.2</v>
      </c>
      <c r="O60" s="39">
        <v>0</v>
      </c>
      <c r="P60" s="40">
        <v>0</v>
      </c>
    </row>
    <row r="61" spans="1:16" ht="19.5" customHeight="1">
      <c r="A61" s="36">
        <v>54</v>
      </c>
      <c r="B61" s="17" t="s">
        <v>107</v>
      </c>
      <c r="C61" s="27">
        <f>'t18'!O62</f>
        <v>3281.8</v>
      </c>
      <c r="D61" s="27">
        <f>'t18'!P62</f>
        <v>3413.92</v>
      </c>
      <c r="E61" s="27">
        <f t="shared" si="0"/>
        <v>104.02583947833506</v>
      </c>
      <c r="F61" s="38">
        <v>1204.6</v>
      </c>
      <c r="G61" s="38">
        <v>508.7</v>
      </c>
      <c r="H61" s="39">
        <v>288.2</v>
      </c>
      <c r="I61" s="40">
        <v>132.1</v>
      </c>
      <c r="J61" s="27">
        <f>'t18'!U62</f>
        <v>920</v>
      </c>
      <c r="K61" s="27">
        <f>'t18'!V62</f>
        <v>920.274</v>
      </c>
      <c r="L61" s="27">
        <f t="shared" si="1"/>
        <v>100.02978260869565</v>
      </c>
      <c r="M61" s="41">
        <v>237.9</v>
      </c>
      <c r="N61" s="41">
        <v>145</v>
      </c>
      <c r="O61" s="39">
        <v>86</v>
      </c>
      <c r="P61" s="40">
        <v>0.3</v>
      </c>
    </row>
    <row r="62" spans="1:16" ht="19.5" customHeight="1">
      <c r="A62" s="36">
        <v>55</v>
      </c>
      <c r="B62" s="17" t="s">
        <v>108</v>
      </c>
      <c r="C62" s="27">
        <f>'t18'!O63</f>
        <v>1570</v>
      </c>
      <c r="D62" s="27">
        <f>'t18'!P63</f>
        <v>1544.4</v>
      </c>
      <c r="E62" s="27">
        <f t="shared" si="0"/>
        <v>98.36942675159236</v>
      </c>
      <c r="F62" s="38">
        <v>1300.8</v>
      </c>
      <c r="G62" s="38">
        <v>503</v>
      </c>
      <c r="H62" s="39">
        <v>0</v>
      </c>
      <c r="I62" s="40">
        <v>0</v>
      </c>
      <c r="J62" s="27">
        <f>'t18'!U63</f>
        <v>1456</v>
      </c>
      <c r="K62" s="27">
        <f>'t18'!V63</f>
        <v>1460.48</v>
      </c>
      <c r="L62" s="27">
        <f t="shared" si="1"/>
        <v>100.30769230769232</v>
      </c>
      <c r="M62" s="41">
        <v>4961.2</v>
      </c>
      <c r="N62" s="41">
        <v>4205.5</v>
      </c>
      <c r="O62" s="39">
        <v>128.6</v>
      </c>
      <c r="P62" s="40">
        <v>4.480000000000018</v>
      </c>
    </row>
    <row r="63" spans="1:16" ht="19.5" customHeight="1">
      <c r="A63" s="36">
        <v>56</v>
      </c>
      <c r="B63" s="17" t="s">
        <v>109</v>
      </c>
      <c r="C63" s="27">
        <f>'t18'!O64</f>
        <v>1741.2</v>
      </c>
      <c r="D63" s="27">
        <f>'t18'!P64</f>
        <v>2007.456</v>
      </c>
      <c r="E63" s="27">
        <f t="shared" si="0"/>
        <v>115.29152308752583</v>
      </c>
      <c r="F63" s="38">
        <v>361.8</v>
      </c>
      <c r="G63" s="38">
        <v>107</v>
      </c>
      <c r="H63" s="39">
        <v>20.5</v>
      </c>
      <c r="I63" s="40">
        <v>266.25599999999986</v>
      </c>
      <c r="J63" s="27">
        <f>'t18'!U64</f>
        <v>650</v>
      </c>
      <c r="K63" s="27">
        <f>'t18'!V64</f>
        <v>659.2</v>
      </c>
      <c r="L63" s="27">
        <f t="shared" si="1"/>
        <v>101.41538461538462</v>
      </c>
      <c r="M63" s="41">
        <v>1177.8</v>
      </c>
      <c r="N63" s="41">
        <v>1020.2</v>
      </c>
      <c r="O63" s="39">
        <v>6.6</v>
      </c>
      <c r="P63" s="40">
        <v>9.200000000000045</v>
      </c>
    </row>
    <row r="64" spans="1:16" ht="19.5" customHeight="1">
      <c r="A64" s="36">
        <v>57</v>
      </c>
      <c r="B64" s="18" t="s">
        <v>110</v>
      </c>
      <c r="C64" s="27">
        <f>'t18'!O65</f>
        <v>172.6</v>
      </c>
      <c r="D64" s="27">
        <f>'t18'!P65</f>
        <v>157.452</v>
      </c>
      <c r="E64" s="27">
        <f t="shared" si="0"/>
        <v>91.22363847045192</v>
      </c>
      <c r="F64" s="38">
        <v>738.2</v>
      </c>
      <c r="G64" s="38">
        <v>405.7</v>
      </c>
      <c r="H64" s="39">
        <v>0</v>
      </c>
      <c r="I64" s="40">
        <v>0</v>
      </c>
      <c r="J64" s="27">
        <f>'t18'!U65</f>
        <v>1802</v>
      </c>
      <c r="K64" s="27">
        <f>'t18'!V65</f>
        <v>993.3</v>
      </c>
      <c r="L64" s="27">
        <f t="shared" si="1"/>
        <v>55.122086570477244</v>
      </c>
      <c r="M64" s="41">
        <v>8558.9</v>
      </c>
      <c r="N64" s="41">
        <v>5804.5</v>
      </c>
      <c r="O64" s="39">
        <v>0</v>
      </c>
      <c r="P64" s="40">
        <v>0</v>
      </c>
    </row>
    <row r="65" spans="1:16" ht="19.5" customHeight="1">
      <c r="A65" s="36">
        <v>58</v>
      </c>
      <c r="B65" s="19" t="s">
        <v>111</v>
      </c>
      <c r="C65" s="27">
        <f>'t18'!O66</f>
        <v>1038</v>
      </c>
      <c r="D65" s="27">
        <f>'t18'!P66</f>
        <v>748.588</v>
      </c>
      <c r="E65" s="27">
        <f t="shared" si="0"/>
        <v>72.11830443159923</v>
      </c>
      <c r="F65" s="38">
        <v>2222.6</v>
      </c>
      <c r="G65" s="38">
        <v>1059.9</v>
      </c>
      <c r="H65" s="39">
        <v>0</v>
      </c>
      <c r="I65" s="40">
        <v>0</v>
      </c>
      <c r="J65" s="27">
        <f>'t18'!U66</f>
        <v>1294.3</v>
      </c>
      <c r="K65" s="27">
        <f>'t18'!V66</f>
        <v>983.6</v>
      </c>
      <c r="L65" s="27">
        <f t="shared" si="1"/>
        <v>75.99474619485437</v>
      </c>
      <c r="M65" s="41">
        <v>609.6</v>
      </c>
      <c r="N65" s="41">
        <v>1041.2</v>
      </c>
      <c r="O65" s="39">
        <v>0</v>
      </c>
      <c r="P65" s="40">
        <v>0</v>
      </c>
    </row>
    <row r="66" spans="1:16" ht="19.5" customHeight="1">
      <c r="A66" s="36">
        <v>59</v>
      </c>
      <c r="B66" s="15" t="s">
        <v>112</v>
      </c>
      <c r="C66" s="27">
        <f>'t18'!O67</f>
        <v>422.7</v>
      </c>
      <c r="D66" s="27">
        <f>'t18'!P67</f>
        <v>391.2</v>
      </c>
      <c r="E66" s="27">
        <f t="shared" si="0"/>
        <v>92.54790631653655</v>
      </c>
      <c r="F66" s="38">
        <v>84.4</v>
      </c>
      <c r="G66" s="38">
        <v>39.5</v>
      </c>
      <c r="H66" s="39">
        <v>0</v>
      </c>
      <c r="I66" s="40">
        <v>0</v>
      </c>
      <c r="J66" s="27">
        <f>'t18'!U67</f>
        <v>294.7</v>
      </c>
      <c r="K66" s="27">
        <f>'t18'!V67</f>
        <v>247.44</v>
      </c>
      <c r="L66" s="27">
        <f t="shared" si="1"/>
        <v>83.96335256192738</v>
      </c>
      <c r="M66" s="41">
        <v>706</v>
      </c>
      <c r="N66" s="41">
        <v>526.2</v>
      </c>
      <c r="O66" s="39">
        <v>0</v>
      </c>
      <c r="P66" s="40">
        <v>0</v>
      </c>
    </row>
    <row r="67" spans="1:16" ht="19.5" customHeight="1">
      <c r="A67" s="36">
        <v>60</v>
      </c>
      <c r="B67" s="15" t="s">
        <v>113</v>
      </c>
      <c r="C67" s="27">
        <f>'t18'!O68</f>
        <v>9020.2</v>
      </c>
      <c r="D67" s="27">
        <f>'t18'!P68</f>
        <v>6665.652</v>
      </c>
      <c r="E67" s="27">
        <f t="shared" si="0"/>
        <v>73.89694241812819</v>
      </c>
      <c r="F67" s="38">
        <v>7389.9</v>
      </c>
      <c r="G67" s="38">
        <v>3371.2</v>
      </c>
      <c r="H67" s="39">
        <v>736.3</v>
      </c>
      <c r="I67" s="40">
        <v>0</v>
      </c>
      <c r="J67" s="27">
        <f>'t18'!U68</f>
        <v>5380</v>
      </c>
      <c r="K67" s="27">
        <f>'t18'!V68</f>
        <v>3553.3892</v>
      </c>
      <c r="L67" s="27">
        <f t="shared" si="1"/>
        <v>66.04812639405205</v>
      </c>
      <c r="M67" s="41">
        <v>12890.1</v>
      </c>
      <c r="N67" s="41">
        <v>10794.2</v>
      </c>
      <c r="O67" s="39">
        <v>533</v>
      </c>
      <c r="P67" s="40">
        <v>0</v>
      </c>
    </row>
    <row r="68" spans="1:16" ht="19.5" customHeight="1">
      <c r="A68" s="36">
        <v>61</v>
      </c>
      <c r="B68" s="15" t="s">
        <v>114</v>
      </c>
      <c r="C68" s="27">
        <f>'t18'!O69</f>
        <v>1316.2</v>
      </c>
      <c r="D68" s="27">
        <f>'t18'!P69</f>
        <v>1200.15</v>
      </c>
      <c r="E68" s="27">
        <f t="shared" si="0"/>
        <v>91.18295091931317</v>
      </c>
      <c r="F68" s="38">
        <v>1205.3</v>
      </c>
      <c r="G68" s="38">
        <v>605.2</v>
      </c>
      <c r="H68" s="39">
        <v>57</v>
      </c>
      <c r="I68" s="40">
        <v>0</v>
      </c>
      <c r="J68" s="27">
        <f>'t18'!U69</f>
        <v>2220</v>
      </c>
      <c r="K68" s="27">
        <f>'t18'!V69</f>
        <v>2235.4</v>
      </c>
      <c r="L68" s="27">
        <f t="shared" si="1"/>
        <v>100.6936936936937</v>
      </c>
      <c r="M68" s="41">
        <v>2809.9</v>
      </c>
      <c r="N68" s="41">
        <v>2881.9</v>
      </c>
      <c r="O68" s="39">
        <v>34.6</v>
      </c>
      <c r="P68" s="40">
        <v>15.4</v>
      </c>
    </row>
    <row r="69" spans="1:16" ht="19.5" customHeight="1">
      <c r="A69" s="36">
        <v>62</v>
      </c>
      <c r="B69" s="15" t="s">
        <v>115</v>
      </c>
      <c r="C69" s="27">
        <f>'t18'!O70</f>
        <v>4038</v>
      </c>
      <c r="D69" s="27">
        <f>'t18'!P70</f>
        <v>4150.639</v>
      </c>
      <c r="E69" s="27">
        <f t="shared" si="0"/>
        <v>102.78947498761764</v>
      </c>
      <c r="F69" s="38">
        <v>542.7</v>
      </c>
      <c r="G69" s="38">
        <v>168.2</v>
      </c>
      <c r="H69" s="39">
        <v>331</v>
      </c>
      <c r="I69" s="40">
        <v>489</v>
      </c>
      <c r="J69" s="27">
        <f>'t18'!U70</f>
        <v>2141</v>
      </c>
      <c r="K69" s="27">
        <f>'t18'!V70</f>
        <v>2163.048</v>
      </c>
      <c r="L69" s="27">
        <f t="shared" si="1"/>
        <v>101.02979915927135</v>
      </c>
      <c r="M69" s="41">
        <v>2590.1</v>
      </c>
      <c r="N69" s="41">
        <v>1724.6</v>
      </c>
      <c r="O69" s="39">
        <v>194.7</v>
      </c>
      <c r="P69" s="40">
        <v>216</v>
      </c>
    </row>
    <row r="70" spans="1:16" ht="19.5" customHeight="1">
      <c r="A70" s="36">
        <v>63</v>
      </c>
      <c r="B70" s="16" t="s">
        <v>116</v>
      </c>
      <c r="C70" s="27">
        <f>'t18'!O71</f>
        <v>2300.2</v>
      </c>
      <c r="D70" s="27">
        <f>'t18'!P71</f>
        <v>1596.656</v>
      </c>
      <c r="E70" s="27">
        <f t="shared" si="0"/>
        <v>69.41379010520825</v>
      </c>
      <c r="F70" s="38">
        <v>1738.2</v>
      </c>
      <c r="G70" s="38">
        <v>648.7</v>
      </c>
      <c r="H70" s="39">
        <v>0</v>
      </c>
      <c r="I70" s="40">
        <v>0</v>
      </c>
      <c r="J70" s="27">
        <f>'t18'!U71</f>
        <v>990</v>
      </c>
      <c r="K70" s="27">
        <f>'t18'!V71</f>
        <v>941.632</v>
      </c>
      <c r="L70" s="27">
        <f t="shared" si="1"/>
        <v>95.11434343434343</v>
      </c>
      <c r="M70" s="41">
        <v>1661.9</v>
      </c>
      <c r="N70" s="41">
        <v>1050.1</v>
      </c>
      <c r="O70" s="39">
        <v>73.3</v>
      </c>
      <c r="P70" s="40">
        <v>0</v>
      </c>
    </row>
    <row r="71" spans="1:16" ht="19.5" customHeight="1">
      <c r="A71" s="36">
        <v>64</v>
      </c>
      <c r="B71" s="16" t="s">
        <v>117</v>
      </c>
      <c r="C71" s="27">
        <f>'t18'!O72</f>
        <v>1330</v>
      </c>
      <c r="D71" s="27">
        <f>'t18'!P72</f>
        <v>1245.794</v>
      </c>
      <c r="E71" s="27">
        <f t="shared" si="0"/>
        <v>93.66872180451129</v>
      </c>
      <c r="F71" s="38">
        <v>476.5</v>
      </c>
      <c r="G71" s="38">
        <v>227.8</v>
      </c>
      <c r="H71" s="39">
        <v>28</v>
      </c>
      <c r="I71" s="40">
        <v>0</v>
      </c>
      <c r="J71" s="27">
        <f>'t18'!U72</f>
        <v>701.4</v>
      </c>
      <c r="K71" s="27">
        <f>'t18'!V72</f>
        <v>701.945</v>
      </c>
      <c r="L71" s="27">
        <f t="shared" si="1"/>
        <v>100.0777017393784</v>
      </c>
      <c r="M71" s="41">
        <v>45.9</v>
      </c>
      <c r="N71" s="41">
        <v>28.6</v>
      </c>
      <c r="O71" s="39">
        <v>0</v>
      </c>
      <c r="P71" s="40">
        <v>0.5450000000000728</v>
      </c>
    </row>
    <row r="72" spans="1:16" ht="19.5" customHeight="1">
      <c r="A72" s="36">
        <v>65</v>
      </c>
      <c r="B72" s="15" t="s">
        <v>118</v>
      </c>
      <c r="C72" s="27">
        <f>'t18'!O73</f>
        <v>920</v>
      </c>
      <c r="D72" s="27">
        <f>'t18'!P73</f>
        <v>1056.386</v>
      </c>
      <c r="E72" s="27">
        <f t="shared" si="0"/>
        <v>114.82456521739131</v>
      </c>
      <c r="F72" s="38">
        <v>261.5</v>
      </c>
      <c r="G72" s="38">
        <v>94.3</v>
      </c>
      <c r="H72" s="39">
        <v>0</v>
      </c>
      <c r="I72" s="40">
        <v>136.38599999999997</v>
      </c>
      <c r="J72" s="27">
        <f>'t18'!U73</f>
        <v>783.1</v>
      </c>
      <c r="K72" s="27">
        <f>'t18'!V73</f>
        <v>798.75</v>
      </c>
      <c r="L72" s="27">
        <f t="shared" si="1"/>
        <v>101.99846762865535</v>
      </c>
      <c r="M72" s="41">
        <v>1171.4</v>
      </c>
      <c r="N72" s="41">
        <v>863.6</v>
      </c>
      <c r="O72" s="39">
        <v>0</v>
      </c>
      <c r="P72" s="40">
        <v>15.649999999999977</v>
      </c>
    </row>
    <row r="73" spans="1:16" ht="19.5" customHeight="1">
      <c r="A73" s="36">
        <v>66</v>
      </c>
      <c r="B73" s="15" t="s">
        <v>119</v>
      </c>
      <c r="C73" s="27">
        <f>'t18'!O74</f>
        <v>370.8</v>
      </c>
      <c r="D73" s="27">
        <f>'t18'!P74</f>
        <v>337.55</v>
      </c>
      <c r="E73" s="27">
        <f aca="true" t="shared" si="2" ref="E73:E79">D73/C73*100</f>
        <v>91.0329018338727</v>
      </c>
      <c r="F73" s="38">
        <v>41.2</v>
      </c>
      <c r="G73" s="38">
        <v>77.2</v>
      </c>
      <c r="H73" s="39">
        <v>12.6</v>
      </c>
      <c r="I73" s="40">
        <v>0</v>
      </c>
      <c r="J73" s="27">
        <f>'t18'!U74</f>
        <v>1360</v>
      </c>
      <c r="K73" s="27">
        <f>'t18'!V74</f>
        <v>850.6</v>
      </c>
      <c r="L73" s="27">
        <f aca="true" t="shared" si="3" ref="L73:L80">K73/J73*100</f>
        <v>62.544117647058826</v>
      </c>
      <c r="M73" s="41">
        <v>4413</v>
      </c>
      <c r="N73" s="41">
        <v>2774.2</v>
      </c>
      <c r="O73" s="39">
        <v>4.6</v>
      </c>
      <c r="P73" s="40">
        <v>0</v>
      </c>
    </row>
    <row r="74" spans="1:16" ht="19.5" customHeight="1">
      <c r="A74" s="36">
        <v>67</v>
      </c>
      <c r="B74" s="15" t="s">
        <v>120</v>
      </c>
      <c r="C74" s="27">
        <f>'t18'!O75</f>
        <v>376.5</v>
      </c>
      <c r="D74" s="27">
        <f>'t18'!P75</f>
        <v>147.4</v>
      </c>
      <c r="E74" s="27">
        <f t="shared" si="2"/>
        <v>39.15006640106242</v>
      </c>
      <c r="F74" s="38">
        <v>1081.9</v>
      </c>
      <c r="G74" s="38">
        <v>697.2</v>
      </c>
      <c r="H74" s="39">
        <v>0</v>
      </c>
      <c r="I74" s="40">
        <v>0</v>
      </c>
      <c r="J74" s="27">
        <f>'t18'!U75</f>
        <v>1470</v>
      </c>
      <c r="K74" s="27">
        <f>'t18'!V75</f>
        <v>639.1</v>
      </c>
      <c r="L74" s="27">
        <f t="shared" si="3"/>
        <v>43.47619047619048</v>
      </c>
      <c r="M74" s="41">
        <v>5398.9</v>
      </c>
      <c r="N74" s="41">
        <v>4345.1</v>
      </c>
      <c r="O74" s="39">
        <v>0</v>
      </c>
      <c r="P74" s="40">
        <v>0</v>
      </c>
    </row>
    <row r="75" spans="1:16" ht="19.5" customHeight="1">
      <c r="A75" s="36">
        <v>68</v>
      </c>
      <c r="B75" s="15" t="s">
        <v>121</v>
      </c>
      <c r="C75" s="27">
        <f>'t18'!O76</f>
        <v>1160.8999999999999</v>
      </c>
      <c r="D75" s="27">
        <f>'t18'!P76</f>
        <v>787.317</v>
      </c>
      <c r="E75" s="27">
        <f t="shared" si="2"/>
        <v>67.81953656645707</v>
      </c>
      <c r="F75" s="38">
        <v>1725.1</v>
      </c>
      <c r="G75" s="38">
        <v>810.2</v>
      </c>
      <c r="H75" s="39">
        <v>55</v>
      </c>
      <c r="I75" s="40">
        <v>0</v>
      </c>
      <c r="J75" s="27">
        <f>'t18'!U76</f>
        <v>1345.4</v>
      </c>
      <c r="K75" s="27">
        <f>'t18'!V76</f>
        <v>807</v>
      </c>
      <c r="L75" s="27">
        <f t="shared" si="3"/>
        <v>59.98216143897726</v>
      </c>
      <c r="M75" s="41">
        <v>1668.7</v>
      </c>
      <c r="N75" s="41">
        <v>1111.4</v>
      </c>
      <c r="O75" s="39">
        <v>65</v>
      </c>
      <c r="P75" s="40">
        <v>0</v>
      </c>
    </row>
    <row r="76" spans="1:16" ht="19.5" customHeight="1">
      <c r="A76" s="36">
        <v>69</v>
      </c>
      <c r="B76" s="15" t="s">
        <v>122</v>
      </c>
      <c r="C76" s="27">
        <f>'t18'!O77</f>
        <v>1472</v>
      </c>
      <c r="D76" s="27">
        <f>'t18'!P77</f>
        <v>1630.234</v>
      </c>
      <c r="E76" s="27">
        <f t="shared" si="2"/>
        <v>110.74959239130435</v>
      </c>
      <c r="F76" s="38">
        <v>565.8</v>
      </c>
      <c r="G76" s="38">
        <v>232.7</v>
      </c>
      <c r="H76" s="39">
        <v>0.2</v>
      </c>
      <c r="I76" s="40">
        <v>189</v>
      </c>
      <c r="J76" s="27">
        <f>'t18'!U77</f>
        <v>1289.7</v>
      </c>
      <c r="K76" s="27">
        <f>'t18'!V77</f>
        <v>1091.551</v>
      </c>
      <c r="L76" s="27">
        <f t="shared" si="3"/>
        <v>84.63603938900519</v>
      </c>
      <c r="M76" s="41">
        <v>2512.3</v>
      </c>
      <c r="N76" s="41">
        <v>1662.5</v>
      </c>
      <c r="O76" s="39">
        <v>100</v>
      </c>
      <c r="P76" s="40">
        <v>149.7</v>
      </c>
    </row>
    <row r="77" spans="1:16" ht="19.5" customHeight="1">
      <c r="A77" s="36">
        <v>70</v>
      </c>
      <c r="B77" s="15" t="s">
        <v>123</v>
      </c>
      <c r="C77" s="27">
        <f>'t18'!O78</f>
        <v>1210</v>
      </c>
      <c r="D77" s="27">
        <f>'t18'!P78</f>
        <v>1315.282</v>
      </c>
      <c r="E77" s="27">
        <f t="shared" si="2"/>
        <v>108.70099173553717</v>
      </c>
      <c r="F77" s="38">
        <v>393.3</v>
      </c>
      <c r="G77" s="38">
        <v>104.8</v>
      </c>
      <c r="H77" s="39">
        <v>11.2</v>
      </c>
      <c r="I77" s="40">
        <v>105.3</v>
      </c>
      <c r="J77" s="27">
        <f>'t18'!U78</f>
        <v>777.7</v>
      </c>
      <c r="K77" s="27">
        <f>'t18'!V78</f>
        <v>605.1</v>
      </c>
      <c r="L77" s="27">
        <f t="shared" si="3"/>
        <v>77.80635206377781</v>
      </c>
      <c r="M77" s="41">
        <v>826.6</v>
      </c>
      <c r="N77" s="41">
        <v>479.6</v>
      </c>
      <c r="O77" s="39">
        <v>50.4</v>
      </c>
      <c r="P77" s="40">
        <v>0</v>
      </c>
    </row>
    <row r="78" spans="1:16" ht="19.5" customHeight="1">
      <c r="A78" s="36">
        <v>71</v>
      </c>
      <c r="B78" s="15" t="s">
        <v>124</v>
      </c>
      <c r="C78" s="27">
        <f>'t18'!O79</f>
        <v>893.2</v>
      </c>
      <c r="D78" s="27">
        <f>'t18'!P79</f>
        <v>619.7</v>
      </c>
      <c r="E78" s="27">
        <f t="shared" si="2"/>
        <v>69.37975817286163</v>
      </c>
      <c r="F78" s="38">
        <v>237.4</v>
      </c>
      <c r="G78" s="38">
        <v>72.1</v>
      </c>
      <c r="H78" s="39">
        <v>31</v>
      </c>
      <c r="I78" s="40">
        <v>0</v>
      </c>
      <c r="J78" s="27">
        <f>'t18'!U79</f>
        <v>560</v>
      </c>
      <c r="K78" s="27">
        <f>'t18'!V79</f>
        <v>310.9</v>
      </c>
      <c r="L78" s="27">
        <f t="shared" si="3"/>
        <v>55.51785714285714</v>
      </c>
      <c r="M78" s="41">
        <v>643.3</v>
      </c>
      <c r="N78" s="41">
        <v>342.4</v>
      </c>
      <c r="O78" s="39">
        <v>64.9</v>
      </c>
      <c r="P78" s="40">
        <v>0</v>
      </c>
    </row>
    <row r="79" spans="1:16" ht="19.5" customHeight="1">
      <c r="A79" s="36">
        <v>72</v>
      </c>
      <c r="B79" s="15" t="s">
        <v>125</v>
      </c>
      <c r="C79" s="27">
        <f>'t18'!O80</f>
        <v>842.6</v>
      </c>
      <c r="D79" s="27">
        <f>'t18'!P80</f>
        <v>456.29</v>
      </c>
      <c r="E79" s="27">
        <f t="shared" si="2"/>
        <v>54.15262283408497</v>
      </c>
      <c r="F79" s="38">
        <v>1437.2</v>
      </c>
      <c r="G79" s="38">
        <v>649.8</v>
      </c>
      <c r="H79" s="39">
        <v>34.6</v>
      </c>
      <c r="I79" s="40">
        <v>0</v>
      </c>
      <c r="J79" s="27">
        <f>'t18'!U80</f>
        <v>1620</v>
      </c>
      <c r="K79" s="27">
        <f>'t18'!V80</f>
        <v>1022.6</v>
      </c>
      <c r="L79" s="27">
        <f t="shared" si="3"/>
        <v>63.123456790123456</v>
      </c>
      <c r="M79" s="41">
        <v>3166.7</v>
      </c>
      <c r="N79" s="41">
        <v>2373.9</v>
      </c>
      <c r="O79" s="39">
        <v>46.7</v>
      </c>
      <c r="P79" s="40">
        <v>0</v>
      </c>
    </row>
    <row r="80" spans="1:16" ht="25.5" customHeight="1">
      <c r="A80" s="42"/>
      <c r="B80" s="43" t="s">
        <v>132</v>
      </c>
      <c r="C80" s="27">
        <f>SUM(C8:C79)</f>
        <v>528628.867</v>
      </c>
      <c r="D80" s="27">
        <f>SUM(D8:D79)</f>
        <v>509087.7824000001</v>
      </c>
      <c r="E80" s="27">
        <f>D80/C80*100</f>
        <v>96.30343974386099</v>
      </c>
      <c r="F80" s="27">
        <f aca="true" t="shared" si="4" ref="F80:K80">SUM(F8:F79)</f>
        <v>703315.5999999996</v>
      </c>
      <c r="G80" s="27">
        <f t="shared" si="4"/>
        <v>344767</v>
      </c>
      <c r="H80" s="27">
        <f t="shared" si="4"/>
        <v>17953.899999999998</v>
      </c>
      <c r="I80" s="27">
        <f t="shared" si="4"/>
        <v>22535.357</v>
      </c>
      <c r="J80" s="27">
        <f t="shared" si="4"/>
        <v>373688.985</v>
      </c>
      <c r="K80" s="27">
        <f t="shared" si="4"/>
        <v>322803.4862999998</v>
      </c>
      <c r="L80" s="27">
        <f t="shared" si="3"/>
        <v>86.38292785108446</v>
      </c>
      <c r="M80" s="27">
        <f>SUM(M8:M79)</f>
        <v>891766.3000000003</v>
      </c>
      <c r="N80" s="27">
        <f>SUM(N8:N79)</f>
        <v>567449.4999999997</v>
      </c>
      <c r="O80" s="27">
        <f>SUM(O8:O79)</f>
        <v>22390.59999999999</v>
      </c>
      <c r="P80" s="27">
        <f>SUM(P8:P79)</f>
        <v>18118.234000000008</v>
      </c>
    </row>
  </sheetData>
  <sheetProtection/>
  <mergeCells count="17">
    <mergeCell ref="C2:P2"/>
    <mergeCell ref="A4:A7"/>
    <mergeCell ref="B4:B7"/>
    <mergeCell ref="C4:E4"/>
    <mergeCell ref="F4:F6"/>
    <mergeCell ref="G4:G6"/>
    <mergeCell ref="H4:H6"/>
    <mergeCell ref="I4:I6"/>
    <mergeCell ref="J4:L4"/>
    <mergeCell ref="P4:P6"/>
    <mergeCell ref="M4:M6"/>
    <mergeCell ref="N4:N6"/>
    <mergeCell ref="O4:O6"/>
    <mergeCell ref="C5:C6"/>
    <mergeCell ref="D5:E5"/>
    <mergeCell ref="J5:J6"/>
    <mergeCell ref="K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2018-11-01T12:01:23Z</cp:lastPrinted>
  <dcterms:created xsi:type="dcterms:W3CDTF">2002-03-15T09:46:46Z</dcterms:created>
  <dcterms:modified xsi:type="dcterms:W3CDTF">2019-01-08T12:08:19Z</dcterms:modified>
  <cp:category/>
  <cp:version/>
  <cp:contentType/>
  <cp:contentStatus/>
</cp:coreProperties>
</file>