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10" windowHeight="2715" tabRatio="672" activeTab="0"/>
  </bookViews>
  <sheets>
    <sheet name="t18" sheetId="1" r:id="rId1"/>
    <sheet name="Sheet1" sheetId="2" r:id="rId2"/>
  </sheets>
  <externalReferences>
    <externalReference r:id="rId5"/>
  </externalReferences>
  <definedNames>
    <definedName name="_xlnm.Print_Titles" localSheetId="0">'t18'!$A:$B,'t18'!$4:$8</definedName>
  </definedNames>
  <calcPr fullCalcOnLoad="1"/>
</workbook>
</file>

<file path=xl/sharedStrings.xml><?xml version="1.0" encoding="utf-8"?>
<sst xmlns="http://schemas.openxmlformats.org/spreadsheetml/2006/main" count="309" uniqueCount="144">
  <si>
    <t>տող 1112
Հողի հարկ համայնքների վարչական տարածքներում գտնվող հողի համար</t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</si>
  <si>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</si>
  <si>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</si>
  <si>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</si>
  <si>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</si>
  <si>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</si>
  <si>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</si>
  <si>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</si>
  <si>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</si>
  <si>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</si>
  <si>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</si>
  <si>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</si>
  <si>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</si>
  <si>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</si>
  <si>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</si>
  <si>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</si>
  <si>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</si>
  <si>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</si>
  <si>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</si>
  <si>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</si>
  <si>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</si>
  <si>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</si>
  <si>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</si>
  <si>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</si>
  <si>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</si>
  <si>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</si>
  <si>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</si>
  <si>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</si>
  <si>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</si>
  <si>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t>տող 1000
ԸՆԴԱՄԵՆԸ  ԵԿԱՄՈՒՏՆԵՐ     
(տող 1100 + տող 1200+
տող 1300)</t>
  </si>
  <si>
    <t>կատ. %-ը</t>
  </si>
  <si>
    <t xml:space="preserve"> Հ Ա Շ Վ Ե Տ Վ ՈՒ Թ Յ ՈՒ Ն</t>
  </si>
  <si>
    <t>այդ թվում`</t>
  </si>
  <si>
    <t xml:space="preserve">փաստ.                                                                       </t>
  </si>
  <si>
    <t>տող1256
գ) Պետական բյուջեից համայնքի վարչական բյուջեին տրամադրվող այլ դոտացիաներ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</si>
  <si>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</si>
  <si>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1120
1.2 Գույքային հարկեր այլ գույքից
այդ թվում`
Գույքահարկ փոխադրամիջոցների համար</t>
  </si>
  <si>
    <t>տող 1131
Տեղական տուրքեր</t>
  </si>
  <si>
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</si>
  <si>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</si>
  <si>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</si>
  <si>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</si>
  <si>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t xml:space="preserve"> տող 1220+1240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</si>
  <si>
    <t xml:space="preserve"> տող 1260
2.6 Կապիտալ ներքին պաշտոնական դրամաշնորհներ` ստացված կառավարման այլ մակարդակներից</t>
  </si>
  <si>
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</si>
  <si>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</si>
  <si>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</si>
  <si>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 xml:space="preserve">որից` 
Սեփական եկամուտներ
 (Ընդամենը եկամուտներ առանց պաշտոնական դրամաշնորհների)                                                                                                              </t>
  </si>
  <si>
    <t>Ընդամենը գույքահարկ</t>
  </si>
  <si>
    <t xml:space="preserve">փաստ.  
տարեկան                                                                     </t>
  </si>
  <si>
    <t>հազար դրամ</t>
  </si>
  <si>
    <t>Ընդամենը</t>
  </si>
  <si>
    <t xml:space="preserve">ծրագիր տարեկան                                                                                                                           </t>
  </si>
  <si>
    <t>Աղբահանության վճարներ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</si>
  <si>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</si>
  <si>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</si>
  <si>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</si>
  <si>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</si>
  <si>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</si>
  <si>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</si>
  <si>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</si>
  <si>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</si>
  <si>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</si>
  <si>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</si>
  <si>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</si>
  <si>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</si>
  <si>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</si>
  <si>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</si>
  <si>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</si>
  <si>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</si>
  <si>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</si>
  <si>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</si>
  <si>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</si>
  <si>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</si>
  <si>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</si>
  <si>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</si>
  <si>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</si>
  <si>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</si>
  <si>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</si>
  <si>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</si>
  <si>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</si>
  <si>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</si>
  <si>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</si>
  <si>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</si>
  <si>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</si>
  <si>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Ալագյազ</t>
  </si>
  <si>
    <t>Ծաղկահովիտ</t>
  </si>
  <si>
    <t>Մելիքգյուղ</t>
  </si>
  <si>
    <t>Ակունք</t>
  </si>
  <si>
    <t>Արագածավան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</si>
  <si>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</si>
  <si>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</si>
  <si>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</si>
  <si>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</si>
  <si>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</si>
  <si>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</si>
  <si>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</si>
  <si>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</si>
  <si>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</si>
  <si>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</si>
  <si>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</si>
  <si>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</si>
  <si>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</si>
  <si>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</si>
  <si>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</si>
  <si>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</si>
  <si>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</si>
  <si>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</si>
  <si>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</si>
  <si>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</si>
  <si>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</si>
  <si>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</si>
  <si>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</si>
  <si>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</si>
  <si>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</si>
  <si>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</si>
  <si>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</si>
  <si>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</si>
  <si>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</si>
  <si>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</si>
  <si>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</si>
  <si>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</si>
  <si>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</si>
  <si>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</si>
  <si>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</si>
  <si>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</si>
  <si>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</si>
  <si>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</si>
  <si>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</si>
  <si>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>Հողի հարկ համայնքների վարչական տարածքներում գտնվող հողի համար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</si>
  <si>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</si>
  <si>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փաստ.  
տարեկան                                                                          </t>
  </si>
  <si>
    <t>ԸՆԴԱՄԵՆԸ</t>
  </si>
  <si>
    <t>Ընդամենը գույքահարկի ապառքը 01.01.18թ. դրությամբ*</t>
  </si>
  <si>
    <t>2018թ. բյուջեում ներառված գույքահարկի ապառքի գումարը</t>
  </si>
  <si>
    <t xml:space="preserve">Գանձված  գույքահարկի ապառքի գումարը  
30.12.18թ. դր.
</t>
  </si>
  <si>
    <t>Ընդամենը հողի հարկի ապառքը 01.01.18թ. դրությամբ*</t>
  </si>
  <si>
    <t>2018թ. բյուջեում ներառված հողի հարկի ապառքի գումարը*</t>
  </si>
  <si>
    <t xml:space="preserve">Գանձված  հողի հարկի  ապառքի գումարը  30.12.18թ. դր. </t>
  </si>
  <si>
    <t xml:space="preserve">                                                            </t>
  </si>
  <si>
    <t>Ֆոնդային բյուջեի  մնացորդ 31.03.2018</t>
  </si>
  <si>
    <t>Վարչական բյուջեի  մնացորդ 31.03.2018</t>
  </si>
  <si>
    <t xml:space="preserve">ծրագիր 4ամիս     </t>
  </si>
  <si>
    <t xml:space="preserve">  ՀՀ  ԱՐԱԳԱԾՈՏՆԻ  ՄԱՐԶԻ ՀԱՄԱՅՆՔՆԵՐԻ ԲՅՈՒՋԵՏԱՅԻՆ ԵԿԱՄՈՒՏՆԵՐԻ  ՎԵՐԱԲԵՐՅԱԼ (աճողական)
2018թ Ապրիլի 30-ի ԴՐՈՒԹՅԱՄԲ  (հազ.դրամ)</t>
  </si>
</sst>
</file>

<file path=xl/styles.xml><?xml version="1.0" encoding="utf-8"?>
<styleSheet xmlns="http://schemas.openxmlformats.org/spreadsheetml/2006/main">
  <numFmts count="6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1">
    <font>
      <sz val="12"/>
      <name val="Times Armenian"/>
      <family val="0"/>
    </font>
    <font>
      <sz val="8"/>
      <name val="Times Armenian"/>
      <family val="1"/>
    </font>
    <font>
      <b/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0"/>
      <name val="Arial LatArm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9"/>
      <name val="Arial LatArm"/>
      <family val="2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b/>
      <sz val="10"/>
      <name val="GHEA Grapalat"/>
      <family val="3"/>
    </font>
    <font>
      <u val="single"/>
      <sz val="12"/>
      <color indexed="20"/>
      <name val="Times Armenian"/>
      <family val="1"/>
    </font>
    <font>
      <u val="single"/>
      <sz val="12"/>
      <color indexed="12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Armenian"/>
      <family val="1"/>
    </font>
    <font>
      <sz val="11"/>
      <color rgb="FF006100"/>
      <name val="Calibri"/>
      <family val="2"/>
    </font>
    <font>
      <u val="single"/>
      <sz val="12"/>
      <color theme="10"/>
      <name val="Times Armeni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2" borderId="2" applyNumberFormat="0" applyAlignment="0" applyProtection="0"/>
    <xf numFmtId="0" fontId="29" fillId="3" borderId="3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2" applyNumberFormat="0" applyAlignment="0" applyProtection="0"/>
    <xf numFmtId="0" fontId="39" fillId="2" borderId="0" applyNumberFormat="0" applyBorder="0" applyAlignment="0" applyProtection="0"/>
    <xf numFmtId="0" fontId="40" fillId="6" borderId="8" applyNumberFormat="0" applyAlignment="0" applyProtection="0"/>
    <xf numFmtId="0" fontId="9" fillId="7" borderId="9" applyNumberFormat="0" applyFont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7" borderId="0" applyNumberFormat="0" applyBorder="0" applyAlignment="0" applyProtection="0"/>
    <xf numFmtId="0" fontId="42" fillId="16" borderId="0" applyNumberFormat="0" applyBorder="0" applyAlignment="0" applyProtection="0"/>
    <xf numFmtId="0" fontId="42" fillId="5" borderId="0" applyNumberFormat="0" applyBorder="0" applyAlignment="0" applyProtection="0"/>
    <xf numFmtId="0" fontId="42" fillId="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42" fillId="5" borderId="0" applyNumberFormat="0" applyBorder="0" applyAlignment="0" applyProtection="0"/>
    <xf numFmtId="0" fontId="42" fillId="15" borderId="0" applyNumberFormat="0" applyBorder="0" applyAlignment="0" applyProtection="0"/>
    <xf numFmtId="0" fontId="42" fillId="2" borderId="0" applyNumberFormat="0" applyBorder="0" applyAlignment="0" applyProtection="0"/>
    <xf numFmtId="0" fontId="42" fillId="18" borderId="0" applyNumberFormat="0" applyBorder="0" applyAlignment="0" applyProtection="0"/>
    <xf numFmtId="0" fontId="42" fillId="5" borderId="0" applyNumberFormat="0" applyBorder="0" applyAlignment="0" applyProtection="0"/>
    <xf numFmtId="0" fontId="42" fillId="7" borderId="0" applyNumberFormat="0" applyBorder="0" applyAlignment="0" applyProtection="0"/>
    <xf numFmtId="0" fontId="49" fillId="14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4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8" borderId="0" applyNumberFormat="0" applyBorder="0" applyAlignment="0" applyProtection="0"/>
    <xf numFmtId="0" fontId="41" fillId="5" borderId="0" applyNumberFormat="0" applyBorder="0" applyAlignment="0" applyProtection="0"/>
    <xf numFmtId="0" fontId="41" fillId="15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12" borderId="0" applyNumberFormat="0" applyBorder="0" applyAlignment="0" applyProtection="0"/>
    <xf numFmtId="0" fontId="50" fillId="26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12" borderId="0" applyNumberFormat="0" applyBorder="0" applyAlignment="0" applyProtection="0"/>
    <xf numFmtId="0" fontId="11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3" borderId="0" applyNumberFormat="0" applyBorder="0" applyAlignment="0" applyProtection="0"/>
    <xf numFmtId="0" fontId="50" fillId="28" borderId="0" applyNumberFormat="0" applyBorder="0" applyAlignment="0" applyProtection="0"/>
    <xf numFmtId="0" fontId="50" fillId="25" borderId="0" applyNumberFormat="0" applyBorder="0" applyAlignment="0" applyProtection="0"/>
    <xf numFmtId="0" fontId="50" fillId="29" borderId="0" applyNumberFormat="0" applyBorder="0" applyAlignment="0" applyProtection="0"/>
    <xf numFmtId="0" fontId="50" fillId="9" borderId="0" applyNumberFormat="0" applyBorder="0" applyAlignment="0" applyProtection="0"/>
    <xf numFmtId="0" fontId="51" fillId="18" borderId="0" applyNumberFormat="0" applyBorder="0" applyAlignment="0" applyProtection="0"/>
    <xf numFmtId="0" fontId="13" fillId="16" borderId="10" applyNumberFormat="0" applyAlignment="0" applyProtection="0"/>
    <xf numFmtId="0" fontId="52" fillId="30" borderId="1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10" applyNumberFormat="0" applyAlignment="0" applyProtection="0"/>
    <xf numFmtId="0" fontId="21" fillId="0" borderId="15" applyNumberFormat="0" applyFill="0" applyAlignment="0" applyProtection="0"/>
    <xf numFmtId="0" fontId="2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16" applyNumberFormat="0" applyFont="0" applyAlignment="0" applyProtection="0"/>
    <xf numFmtId="0" fontId="58" fillId="16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13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20" fillId="21" borderId="2" applyNumberFormat="0" applyAlignment="0" applyProtection="0"/>
    <xf numFmtId="0" fontId="23" fillId="16" borderId="3" applyNumberFormat="0" applyAlignment="0" applyProtection="0"/>
    <xf numFmtId="0" fontId="13" fillId="16" borderId="2" applyNumberFormat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14" fillId="6" borderId="8" applyNumberFormat="0" applyAlignment="0" applyProtection="0"/>
    <xf numFmtId="0" fontId="24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21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16" fillId="19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0" borderId="19" xfId="0" applyNumberFormat="1" applyFont="1" applyBorder="1" applyAlignment="1" applyProtection="1">
      <alignment horizontal="center" vertical="center" wrapText="1"/>
      <protection/>
    </xf>
    <xf numFmtId="0" fontId="5" fillId="3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96" fontId="6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196" fontId="3" fillId="0" borderId="20" xfId="0" applyNumberFormat="1" applyFont="1" applyFill="1" applyBorder="1" applyAlignment="1">
      <alignment horizontal="left" vertical="center"/>
    </xf>
    <xf numFmtId="2" fontId="3" fillId="0" borderId="20" xfId="0" applyNumberFormat="1" applyFont="1" applyFill="1" applyBorder="1" applyAlignment="1">
      <alignment horizontal="left" vertical="center"/>
    </xf>
    <xf numFmtId="196" fontId="3" fillId="0" borderId="22" xfId="0" applyNumberFormat="1" applyFont="1" applyFill="1" applyBorder="1" applyAlignment="1">
      <alignment horizontal="left" vertical="center"/>
    </xf>
    <xf numFmtId="196" fontId="3" fillId="0" borderId="0" xfId="0" applyNumberFormat="1" applyFont="1" applyFill="1" applyAlignment="1">
      <alignment horizontal="left" vertical="center"/>
    </xf>
    <xf numFmtId="196" fontId="3" fillId="0" borderId="23" xfId="0" applyNumberFormat="1" applyFont="1" applyFill="1" applyBorder="1" applyAlignment="1">
      <alignment horizontal="left" vertical="center"/>
    </xf>
    <xf numFmtId="196" fontId="3" fillId="0" borderId="2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5" fillId="10" borderId="24" xfId="0" applyNumberFormat="1" applyFont="1" applyFill="1" applyBorder="1" applyAlignment="1" applyProtection="1">
      <alignment vertical="center" wrapText="1"/>
      <protection/>
    </xf>
    <xf numFmtId="4" fontId="5" fillId="10" borderId="25" xfId="0" applyNumberFormat="1" applyFont="1" applyFill="1" applyBorder="1" applyAlignment="1" applyProtection="1">
      <alignment vertical="center" wrapText="1"/>
      <protection/>
    </xf>
    <xf numFmtId="0" fontId="3" fillId="3" borderId="19" xfId="0" applyFont="1" applyFill="1" applyBorder="1" applyAlignment="1" applyProtection="1">
      <alignment horizontal="center" vertical="center" wrapText="1"/>
      <protection/>
    </xf>
    <xf numFmtId="3" fontId="8" fillId="3" borderId="20" xfId="0" applyNumberFormat="1" applyFont="1" applyFill="1" applyBorder="1" applyAlignment="1" applyProtection="1">
      <alignment horizontal="center" vertical="center"/>
      <protection locked="0"/>
    </xf>
    <xf numFmtId="207" fontId="5" fillId="3" borderId="20" xfId="0" applyNumberFormat="1" applyFont="1" applyFill="1" applyBorder="1" applyAlignment="1" applyProtection="1">
      <alignment horizontal="right"/>
      <protection/>
    </xf>
    <xf numFmtId="207" fontId="3" fillId="0" borderId="20" xfId="0" applyNumberFormat="1" applyFont="1" applyBorder="1" applyAlignment="1" applyProtection="1">
      <alignment horizontal="center" vertical="center" wrapText="1"/>
      <protection locked="0"/>
    </xf>
    <xf numFmtId="0" fontId="5" fillId="16" borderId="19" xfId="0" applyFont="1" applyFill="1" applyBorder="1" applyAlignment="1" applyProtection="1">
      <alignment horizontal="center" vertical="center" wrapText="1"/>
      <protection/>
    </xf>
    <xf numFmtId="207" fontId="3" fillId="0" borderId="20" xfId="0" applyNumberFormat="1" applyFont="1" applyFill="1" applyBorder="1" applyAlignment="1" applyProtection="1">
      <alignment vertical="center" wrapText="1"/>
      <protection/>
    </xf>
    <xf numFmtId="207" fontId="3" fillId="3" borderId="20" xfId="0" applyNumberFormat="1" applyFont="1" applyFill="1" applyBorder="1" applyAlignment="1" applyProtection="1">
      <alignment vertical="center" wrapText="1"/>
      <protection/>
    </xf>
    <xf numFmtId="207" fontId="5" fillId="3" borderId="20" xfId="0" applyNumberFormat="1" applyFont="1" applyFill="1" applyBorder="1" applyAlignment="1" applyProtection="1">
      <alignment horizontal="right" vertical="center" wrapText="1"/>
      <protection/>
    </xf>
    <xf numFmtId="207" fontId="3" fillId="0" borderId="20" xfId="0" applyNumberFormat="1" applyFont="1" applyBorder="1" applyAlignment="1" applyProtection="1">
      <alignment horizontal="right"/>
      <protection/>
    </xf>
    <xf numFmtId="207" fontId="43" fillId="3" borderId="20" xfId="0" applyNumberFormat="1" applyFont="1" applyFill="1" applyBorder="1" applyAlignment="1" applyProtection="1">
      <alignment horizontal="right" vertical="center" wrapText="1"/>
      <protection/>
    </xf>
    <xf numFmtId="207" fontId="5" fillId="3" borderId="0" xfId="0" applyNumberFormat="1" applyFont="1" applyFill="1" applyBorder="1" applyAlignment="1" applyProtection="1">
      <alignment horizontal="right" vertical="center" wrapText="1"/>
      <protection/>
    </xf>
    <xf numFmtId="0" fontId="5" fillId="3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19" borderId="19" xfId="0" applyFont="1" applyFill="1" applyBorder="1" applyAlignment="1" applyProtection="1">
      <alignment horizontal="center" vertical="center" wrapText="1"/>
      <protection/>
    </xf>
    <xf numFmtId="0" fontId="3" fillId="16" borderId="20" xfId="0" applyFont="1" applyFill="1" applyBorder="1" applyAlignment="1" applyProtection="1">
      <alignment horizontal="center" vertical="center" wrapText="1"/>
      <protection/>
    </xf>
    <xf numFmtId="196" fontId="44" fillId="3" borderId="20" xfId="154" applyNumberFormat="1" applyFont="1" applyFill="1" applyBorder="1" applyAlignment="1">
      <alignment horizontal="center" vertical="center" wrapText="1"/>
      <protection/>
    </xf>
    <xf numFmtId="196" fontId="3" fillId="3" borderId="20" xfId="154" applyNumberFormat="1" applyFont="1" applyFill="1" applyBorder="1" applyAlignment="1">
      <alignment horizontal="center" vertical="center" wrapText="1"/>
      <protection/>
    </xf>
    <xf numFmtId="196" fontId="45" fillId="3" borderId="20" xfId="155" applyNumberFormat="1" applyFont="1" applyFill="1" applyBorder="1" applyAlignment="1">
      <alignment horizontal="center" vertical="center" wrapText="1"/>
      <protection/>
    </xf>
    <xf numFmtId="196" fontId="44" fillId="3" borderId="20" xfId="0" applyNumberFormat="1" applyFont="1" applyFill="1" applyBorder="1" applyAlignment="1">
      <alignment horizontal="center" vertical="center" wrapText="1"/>
    </xf>
    <xf numFmtId="196" fontId="3" fillId="3" borderId="20" xfId="127" applyNumberFormat="1" applyFont="1" applyFill="1" applyBorder="1" applyAlignment="1">
      <alignment horizontal="center" vertical="center" wrapText="1"/>
      <protection/>
    </xf>
    <xf numFmtId="0" fontId="46" fillId="16" borderId="2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3" borderId="0" xfId="0" applyFont="1" applyFill="1" applyBorder="1" applyAlignment="1">
      <alignment horizontal="left"/>
    </xf>
    <xf numFmtId="196" fontId="6" fillId="0" borderId="0" xfId="0" applyNumberFormat="1" applyFont="1" applyAlignment="1">
      <alignment/>
    </xf>
    <xf numFmtId="196" fontId="3" fillId="3" borderId="20" xfId="0" applyNumberFormat="1" applyFont="1" applyFill="1" applyBorder="1" applyAlignment="1">
      <alignment horizontal="left" vertical="center"/>
    </xf>
    <xf numFmtId="196" fontId="3" fillId="3" borderId="20" xfId="0" applyNumberFormat="1" applyFont="1" applyFill="1" applyBorder="1" applyAlignment="1">
      <alignment horizontal="left" vertical="center" wrapText="1"/>
    </xf>
    <xf numFmtId="196" fontId="3" fillId="0" borderId="20" xfId="154" applyNumberFormat="1" applyFont="1" applyFill="1" applyBorder="1" applyAlignment="1">
      <alignment horizontal="center" vertical="center" wrapText="1"/>
      <protection/>
    </xf>
    <xf numFmtId="196" fontId="45" fillId="0" borderId="20" xfId="155" applyNumberFormat="1" applyFont="1" applyFill="1" applyBorder="1" applyAlignment="1">
      <alignment horizontal="center" vertical="center" wrapText="1"/>
      <protection/>
    </xf>
    <xf numFmtId="196" fontId="44" fillId="0" borderId="20" xfId="0" applyNumberFormat="1" applyFont="1" applyFill="1" applyBorder="1" applyAlignment="1">
      <alignment horizontal="center" vertical="center" wrapText="1"/>
    </xf>
    <xf numFmtId="207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96" fontId="3" fillId="0" borderId="20" xfId="127" applyNumberFormat="1" applyFont="1" applyFill="1" applyBorder="1" applyAlignment="1">
      <alignment horizontal="center" vertical="center" wrapText="1"/>
      <protection/>
    </xf>
    <xf numFmtId="196" fontId="3" fillId="0" borderId="20" xfId="127" applyNumberFormat="1" applyFont="1" applyFill="1" applyBorder="1" applyAlignment="1">
      <alignment horizontal="center" vertical="center" wrapText="1"/>
      <protection/>
    </xf>
    <xf numFmtId="196" fontId="3" fillId="3" borderId="22" xfId="0" applyNumberFormat="1" applyFont="1" applyFill="1" applyBorder="1" applyAlignment="1">
      <alignment horizontal="left" vertical="center"/>
    </xf>
    <xf numFmtId="196" fontId="3" fillId="3" borderId="0" xfId="0" applyNumberFormat="1" applyFont="1" applyFill="1" applyAlignment="1">
      <alignment horizontal="left" vertical="center"/>
    </xf>
    <xf numFmtId="196" fontId="3" fillId="3" borderId="23" xfId="0" applyNumberFormat="1" applyFont="1" applyFill="1" applyBorder="1" applyAlignment="1">
      <alignment horizontal="left" vertical="center"/>
    </xf>
    <xf numFmtId="2" fontId="3" fillId="3" borderId="20" xfId="0" applyNumberFormat="1" applyFont="1" applyFill="1" applyBorder="1" applyAlignment="1">
      <alignment horizontal="left" vertical="center"/>
    </xf>
    <xf numFmtId="207" fontId="4" fillId="0" borderId="0" xfId="0" applyNumberFormat="1" applyFont="1" applyAlignment="1" applyProtection="1">
      <alignment/>
      <protection locked="0"/>
    </xf>
    <xf numFmtId="196" fontId="3" fillId="3" borderId="20" xfId="0" applyNumberFormat="1" applyFont="1" applyFill="1" applyBorder="1" applyAlignment="1" applyProtection="1">
      <alignment/>
      <protection locked="0"/>
    </xf>
    <xf numFmtId="0" fontId="3" fillId="3" borderId="20" xfId="0" applyFont="1" applyFill="1" applyBorder="1" applyAlignment="1" applyProtection="1">
      <alignment/>
      <protection locked="0"/>
    </xf>
    <xf numFmtId="207" fontId="3" fillId="3" borderId="20" xfId="0" applyNumberFormat="1" applyFont="1" applyFill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196" fontId="3" fillId="0" borderId="20" xfId="0" applyNumberFormat="1" applyFont="1" applyBorder="1" applyAlignment="1" applyProtection="1">
      <alignment/>
      <protection locked="0"/>
    </xf>
    <xf numFmtId="4" fontId="5" fillId="0" borderId="26" xfId="0" applyNumberFormat="1" applyFont="1" applyBorder="1" applyAlignment="1" applyProtection="1">
      <alignment horizontal="center" vertical="center" wrapText="1"/>
      <protection/>
    </xf>
    <xf numFmtId="207" fontId="6" fillId="0" borderId="0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/>
    </xf>
    <xf numFmtId="0" fontId="5" fillId="0" borderId="27" xfId="0" applyFont="1" applyBorder="1" applyAlignment="1" applyProtection="1">
      <alignment horizontal="center" vertical="center" textRotation="90" wrapText="1"/>
      <protection/>
    </xf>
    <xf numFmtId="0" fontId="5" fillId="0" borderId="28" xfId="0" applyFont="1" applyBorder="1" applyAlignment="1" applyProtection="1">
      <alignment horizontal="center" vertical="center" textRotation="90" wrapText="1"/>
      <protection/>
    </xf>
    <xf numFmtId="0" fontId="3" fillId="19" borderId="24" xfId="0" applyFont="1" applyFill="1" applyBorder="1" applyAlignment="1" applyProtection="1">
      <alignment horizontal="center" vertical="center" wrapText="1"/>
      <protection/>
    </xf>
    <xf numFmtId="0" fontId="3" fillId="19" borderId="25" xfId="0" applyFont="1" applyFill="1" applyBorder="1" applyAlignment="1" applyProtection="1">
      <alignment horizontal="center" vertical="center" wrapText="1"/>
      <protection/>
    </xf>
    <xf numFmtId="0" fontId="3" fillId="19" borderId="0" xfId="0" applyFont="1" applyFill="1" applyBorder="1" applyAlignment="1" applyProtection="1">
      <alignment horizontal="center" vertical="center" wrapText="1"/>
      <protection/>
    </xf>
    <xf numFmtId="0" fontId="3" fillId="19" borderId="29" xfId="0" applyFont="1" applyFill="1" applyBorder="1" applyAlignment="1" applyProtection="1">
      <alignment horizontal="center" vertical="center" wrapText="1"/>
      <protection/>
    </xf>
    <xf numFmtId="0" fontId="3" fillId="19" borderId="21" xfId="0" applyFont="1" applyFill="1" applyBorder="1" applyAlignment="1" applyProtection="1">
      <alignment horizontal="center" vertical="center" wrapText="1"/>
      <protection/>
    </xf>
    <xf numFmtId="0" fontId="3" fillId="19" borderId="30" xfId="0" applyFont="1" applyFill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0" fontId="7" fillId="3" borderId="26" xfId="0" applyNumberFormat="1" applyFont="1" applyFill="1" applyBorder="1" applyAlignment="1" applyProtection="1">
      <alignment horizontal="center" vertical="center" wrapText="1"/>
      <protection/>
    </xf>
    <xf numFmtId="0" fontId="7" fillId="3" borderId="31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4" fontId="7" fillId="0" borderId="29" xfId="0" applyNumberFormat="1" applyFont="1" applyBorder="1" applyAlignment="1" applyProtection="1">
      <alignment horizontal="center" vertical="center" wrapText="1"/>
      <protection/>
    </xf>
    <xf numFmtId="0" fontId="7" fillId="3" borderId="20" xfId="0" applyNumberFormat="1" applyFont="1" applyFill="1" applyBorder="1" applyAlignment="1" applyProtection="1">
      <alignment horizontal="center" vertical="center" wrapText="1"/>
      <protection/>
    </xf>
    <xf numFmtId="4" fontId="5" fillId="3" borderId="19" xfId="0" applyNumberFormat="1" applyFont="1" applyFill="1" applyBorder="1" applyAlignment="1" applyProtection="1">
      <alignment horizontal="center" vertical="center" wrapText="1"/>
      <protection/>
    </xf>
    <xf numFmtId="4" fontId="5" fillId="3" borderId="27" xfId="0" applyNumberFormat="1" applyFont="1" applyFill="1" applyBorder="1" applyAlignment="1" applyProtection="1">
      <alignment horizontal="center" vertical="center" wrapText="1"/>
      <protection/>
    </xf>
    <xf numFmtId="4" fontId="5" fillId="3" borderId="28" xfId="0" applyNumberFormat="1" applyFont="1" applyFill="1" applyBorder="1" applyAlignment="1" applyProtection="1">
      <alignment horizontal="center" vertical="center" wrapText="1"/>
      <protection/>
    </xf>
    <xf numFmtId="4" fontId="5" fillId="1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4" fontId="5" fillId="3" borderId="21" xfId="0" applyNumberFormat="1" applyFont="1" applyFill="1" applyBorder="1" applyAlignment="1" applyProtection="1">
      <alignment horizontal="center" vertical="center" wrapText="1"/>
      <protection/>
    </xf>
    <xf numFmtId="4" fontId="7" fillId="0" borderId="31" xfId="0" applyNumberFormat="1" applyFont="1" applyBorder="1" applyAlignment="1" applyProtection="1">
      <alignment horizontal="center" vertical="center" wrapText="1"/>
      <protection/>
    </xf>
    <xf numFmtId="4" fontId="7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7" fillId="0" borderId="26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3" borderId="20" xfId="0" applyNumberFormat="1" applyFont="1" applyFill="1" applyBorder="1" applyAlignment="1" applyProtection="1">
      <alignment horizontal="center" vertical="center" wrapText="1"/>
      <protection/>
    </xf>
    <xf numFmtId="0" fontId="7" fillId="19" borderId="26" xfId="0" applyNumberFormat="1" applyFont="1" applyFill="1" applyBorder="1" applyAlignment="1" applyProtection="1">
      <alignment horizontal="center" vertical="center" wrapText="1"/>
      <protection/>
    </xf>
    <xf numFmtId="0" fontId="7" fillId="19" borderId="31" xfId="0" applyNumberFormat="1" applyFont="1" applyFill="1" applyBorder="1" applyAlignment="1" applyProtection="1">
      <alignment horizontal="center" vertical="center" wrapText="1"/>
      <protection/>
    </xf>
    <xf numFmtId="0" fontId="3" fillId="3" borderId="20" xfId="0" applyFont="1" applyFill="1" applyBorder="1" applyAlignment="1" applyProtection="1">
      <alignment horizontal="center" vertical="center" wrapText="1"/>
      <protection/>
    </xf>
    <xf numFmtId="0" fontId="5" fillId="5" borderId="2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3" borderId="26" xfId="0" applyFont="1" applyFill="1" applyBorder="1" applyAlignment="1" applyProtection="1">
      <alignment horizontal="center" vertical="center" wrapText="1"/>
      <protection/>
    </xf>
    <xf numFmtId="0" fontId="5" fillId="3" borderId="31" xfId="0" applyFont="1" applyFill="1" applyBorder="1" applyAlignment="1" applyProtection="1">
      <alignment horizontal="center" vertical="center" wrapText="1"/>
      <protection/>
    </xf>
    <xf numFmtId="4" fontId="5" fillId="21" borderId="22" xfId="0" applyNumberFormat="1" applyFont="1" applyFill="1" applyBorder="1" applyAlignment="1" applyProtection="1">
      <alignment horizontal="center" vertical="center" wrapText="1"/>
      <protection/>
    </xf>
    <xf numFmtId="4" fontId="5" fillId="21" borderId="26" xfId="0" applyNumberFormat="1" applyFont="1" applyFill="1" applyBorder="1" applyAlignment="1" applyProtection="1">
      <alignment horizontal="center" vertical="center" wrapText="1"/>
      <protection/>
    </xf>
    <xf numFmtId="4" fontId="5" fillId="21" borderId="31" xfId="0" applyNumberFormat="1" applyFont="1" applyFill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center" vertical="center" wrapText="1"/>
      <protection/>
    </xf>
    <xf numFmtId="4" fontId="5" fillId="0" borderId="26" xfId="0" applyNumberFormat="1" applyFont="1" applyBorder="1" applyAlignment="1" applyProtection="1">
      <alignment horizontal="center" vertical="center" wrapText="1"/>
      <protection/>
    </xf>
    <xf numFmtId="4" fontId="5" fillId="0" borderId="31" xfId="0" applyNumberFormat="1" applyFont="1" applyBorder="1" applyAlignment="1" applyProtection="1">
      <alignment horizontal="center" vertical="center" wrapText="1"/>
      <protection/>
    </xf>
    <xf numFmtId="4" fontId="5" fillId="19" borderId="24" xfId="0" applyNumberFormat="1" applyFont="1" applyFill="1" applyBorder="1" applyAlignment="1" applyProtection="1">
      <alignment horizontal="center" vertical="center" wrapText="1"/>
      <protection/>
    </xf>
    <xf numFmtId="4" fontId="5" fillId="19" borderId="25" xfId="0" applyNumberFormat="1" applyFont="1" applyFill="1" applyBorder="1" applyAlignment="1" applyProtection="1">
      <alignment horizontal="center" vertical="center" wrapText="1"/>
      <protection/>
    </xf>
    <xf numFmtId="4" fontId="5" fillId="19" borderId="0" xfId="0" applyNumberFormat="1" applyFont="1" applyFill="1" applyBorder="1" applyAlignment="1" applyProtection="1">
      <alignment horizontal="center" vertical="center" wrapText="1"/>
      <protection/>
    </xf>
    <xf numFmtId="4" fontId="5" fillId="19" borderId="29" xfId="0" applyNumberFormat="1" applyFont="1" applyFill="1" applyBorder="1" applyAlignment="1" applyProtection="1">
      <alignment horizontal="center" vertical="center" wrapText="1"/>
      <protection/>
    </xf>
    <xf numFmtId="4" fontId="5" fillId="19" borderId="21" xfId="0" applyNumberFormat="1" applyFont="1" applyFill="1" applyBorder="1" applyAlignment="1" applyProtection="1">
      <alignment horizontal="center" vertical="center" wrapText="1"/>
      <protection/>
    </xf>
    <xf numFmtId="4" fontId="5" fillId="19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 horizontal="left" vertical="center"/>
    </xf>
    <xf numFmtId="0" fontId="3" fillId="16" borderId="19" xfId="0" applyFont="1" applyFill="1" applyBorder="1" applyAlignment="1" applyProtection="1">
      <alignment horizontal="center" vertical="center" wrapText="1"/>
      <protection/>
    </xf>
    <xf numFmtId="0" fontId="3" fillId="16" borderId="27" xfId="0" applyFont="1" applyFill="1" applyBorder="1" applyAlignment="1" applyProtection="1">
      <alignment horizontal="center" vertical="center" wrapText="1"/>
      <protection/>
    </xf>
    <xf numFmtId="0" fontId="3" fillId="16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7" fillId="3" borderId="22" xfId="0" applyNumberFormat="1" applyFont="1" applyFill="1" applyBorder="1" applyAlignment="1" applyProtection="1">
      <alignment horizontal="center" vertical="center" wrapText="1"/>
      <protection/>
    </xf>
    <xf numFmtId="0" fontId="3" fillId="3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5" fillId="2" borderId="19" xfId="0" applyNumberFormat="1" applyFont="1" applyFill="1" applyBorder="1" applyAlignment="1" applyProtection="1">
      <alignment horizontal="center" vertical="center" wrapText="1"/>
      <protection/>
    </xf>
    <xf numFmtId="4" fontId="5" fillId="2" borderId="28" xfId="0" applyNumberFormat="1" applyFont="1" applyFill="1" applyBorder="1" applyAlignment="1" applyProtection="1">
      <alignment horizontal="center" vertical="center" wrapText="1"/>
      <protection/>
    </xf>
    <xf numFmtId="0" fontId="5" fillId="3" borderId="26" xfId="0" applyNumberFormat="1" applyFont="1" applyFill="1" applyBorder="1" applyAlignment="1" applyProtection="1">
      <alignment horizontal="center" vertical="center" wrapText="1"/>
      <protection/>
    </xf>
    <xf numFmtId="0" fontId="5" fillId="3" borderId="31" xfId="0" applyNumberFormat="1" applyFont="1" applyFill="1" applyBorder="1" applyAlignment="1" applyProtection="1">
      <alignment horizontal="center" vertical="center" wrapText="1"/>
      <protection/>
    </xf>
  </cellXfs>
  <cellStyles count="185">
    <cellStyle name="Normal" xfId="0"/>
    <cellStyle name="????" xfId="15"/>
    <cellStyle name="???? " xfId="16"/>
    <cellStyle name="?????" xfId="17"/>
    <cellStyle name="????? ??????????????" xfId="18"/>
    <cellStyle name="??????" xfId="19"/>
    <cellStyle name="???????" xfId="20"/>
    <cellStyle name="????????" xfId="21"/>
    <cellStyle name="?????????" xfId="22"/>
    <cellStyle name="????????? ??????" xfId="23"/>
    <cellStyle name="????????? 1" xfId="24"/>
    <cellStyle name="????????? 2" xfId="25"/>
    <cellStyle name="????????? 3" xfId="26"/>
    <cellStyle name="????????? 4" xfId="27"/>
    <cellStyle name="??????????" xfId="28"/>
    <cellStyle name="???????????" xfId="29"/>
    <cellStyle name="??????????? ??????" xfId="30"/>
    <cellStyle name="??????????_Mutqer" xfId="31"/>
    <cellStyle name="??????1" xfId="32"/>
    <cellStyle name="??????2" xfId="33"/>
    <cellStyle name="??????3" xfId="34"/>
    <cellStyle name="??????4" xfId="35"/>
    <cellStyle name="??????5" xfId="36"/>
    <cellStyle name="??????6" xfId="37"/>
    <cellStyle name="20% - ??????1" xfId="38"/>
    <cellStyle name="20% - ??????2" xfId="39"/>
    <cellStyle name="20% - ??????3" xfId="40"/>
    <cellStyle name="20% - ??????4" xfId="41"/>
    <cellStyle name="20% - ??????5" xfId="42"/>
    <cellStyle name="20% - ??????6" xfId="43"/>
    <cellStyle name="20% - Accent1" xfId="44"/>
    <cellStyle name="20% - Accent2" xfId="45"/>
    <cellStyle name="20% - Accent3" xfId="46"/>
    <cellStyle name="20% - Accent4" xfId="47"/>
    <cellStyle name="20% - Accent5" xfId="48"/>
    <cellStyle name="20% - Accent6" xfId="49"/>
    <cellStyle name="20% - Акцент1" xfId="50"/>
    <cellStyle name="20% - Акцент2" xfId="51"/>
    <cellStyle name="20% - Акцент3" xfId="52"/>
    <cellStyle name="20% - Акцент4" xfId="53"/>
    <cellStyle name="20% - Акцент5" xfId="54"/>
    <cellStyle name="20% - Акцент6" xfId="55"/>
    <cellStyle name="40% - ??????1" xfId="56"/>
    <cellStyle name="40% - ??????2" xfId="57"/>
    <cellStyle name="40% - ??????3" xfId="58"/>
    <cellStyle name="40% - ??????4" xfId="59"/>
    <cellStyle name="40% - ??????5" xfId="60"/>
    <cellStyle name="40% - ??????6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40% - Акцент1" xfId="68"/>
    <cellStyle name="40% - Акцент2" xfId="69"/>
    <cellStyle name="40% - Акцент3" xfId="70"/>
    <cellStyle name="40% - Акцент4" xfId="71"/>
    <cellStyle name="40% - Акцент5" xfId="72"/>
    <cellStyle name="40% - Акцент6" xfId="73"/>
    <cellStyle name="60% - ??????1" xfId="74"/>
    <cellStyle name="60% - ??????2" xfId="75"/>
    <cellStyle name="60% - ??????3" xfId="76"/>
    <cellStyle name="60% - ??????4" xfId="77"/>
    <cellStyle name="60% - ??????5" xfId="78"/>
    <cellStyle name="60% - ??????6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Акцент1" xfId="86"/>
    <cellStyle name="60% - Акцент2" xfId="87"/>
    <cellStyle name="60% - Акцент3" xfId="88"/>
    <cellStyle name="60% - Акцент4" xfId="89"/>
    <cellStyle name="60% - Акцент5" xfId="90"/>
    <cellStyle name="60% - Акцент6" xfId="91"/>
    <cellStyle name="Accent1" xfId="92"/>
    <cellStyle name="Accent2" xfId="93"/>
    <cellStyle name="Accent3" xfId="94"/>
    <cellStyle name="Accent4" xfId="95"/>
    <cellStyle name="Accent5" xfId="96"/>
    <cellStyle name="Accent6" xfId="97"/>
    <cellStyle name="Bad" xfId="98"/>
    <cellStyle name="Calculation" xfId="99"/>
    <cellStyle name="Check Cell" xfId="100"/>
    <cellStyle name="Comma" xfId="101"/>
    <cellStyle name="Comma [0]" xfId="102"/>
    <cellStyle name="Currency" xfId="103"/>
    <cellStyle name="Currency [0]" xfId="104"/>
    <cellStyle name="Explanatory Text" xfId="105"/>
    <cellStyle name="Followed Hyperlink" xfId="106"/>
    <cellStyle name="Good" xfId="107"/>
    <cellStyle name="Heading 1" xfId="108"/>
    <cellStyle name="Heading 2" xfId="109"/>
    <cellStyle name="Heading 3" xfId="110"/>
    <cellStyle name="Heading 4" xfId="111"/>
    <cellStyle name="Hyperlink" xfId="112"/>
    <cellStyle name="Input" xfId="113"/>
    <cellStyle name="Linked Cell" xfId="114"/>
    <cellStyle name="Neutral" xfId="115"/>
    <cellStyle name="Normal 10" xfId="116"/>
    <cellStyle name="Normal 11" xfId="117"/>
    <cellStyle name="Normal 12" xfId="118"/>
    <cellStyle name="Normal 12 5" xfId="119"/>
    <cellStyle name="Normal 13" xfId="120"/>
    <cellStyle name="Normal 14" xfId="121"/>
    <cellStyle name="Normal 15" xfId="122"/>
    <cellStyle name="Normal 16" xfId="123"/>
    <cellStyle name="Normal 17" xfId="124"/>
    <cellStyle name="Normal 18" xfId="125"/>
    <cellStyle name="Normal 2" xfId="126"/>
    <cellStyle name="Normal 2 2" xfId="127"/>
    <cellStyle name="Normal 2 2 2" xfId="128"/>
    <cellStyle name="Normal 2 2 2 2" xfId="129"/>
    <cellStyle name="Normal 2 2_Sheet2" xfId="130"/>
    <cellStyle name="Normal 2 3" xfId="131"/>
    <cellStyle name="Normal 2 4" xfId="132"/>
    <cellStyle name="Normal 2 5" xfId="133"/>
    <cellStyle name="Normal 2 6" xfId="134"/>
    <cellStyle name="Normal 2 7" xfId="135"/>
    <cellStyle name="Normal 2 8" xfId="136"/>
    <cellStyle name="Normal 2_Sheet1" xfId="137"/>
    <cellStyle name="Normal 20 2" xfId="138"/>
    <cellStyle name="Normal 22 2" xfId="139"/>
    <cellStyle name="Normal 26 2" xfId="140"/>
    <cellStyle name="Normal 28 2" xfId="141"/>
    <cellStyle name="Normal 3" xfId="142"/>
    <cellStyle name="Normal 3 2" xfId="143"/>
    <cellStyle name="Normal 3 3" xfId="144"/>
    <cellStyle name="Normal 3 4" xfId="145"/>
    <cellStyle name="Normal 4" xfId="146"/>
    <cellStyle name="Normal 4 2" xfId="147"/>
    <cellStyle name="Normal 5" xfId="148"/>
    <cellStyle name="Normal 6" xfId="149"/>
    <cellStyle name="Normal 6 2" xfId="150"/>
    <cellStyle name="Normal 7" xfId="151"/>
    <cellStyle name="Normal 8" xfId="152"/>
    <cellStyle name="Normal 8 2" xfId="153"/>
    <cellStyle name="Normal 9" xfId="154"/>
    <cellStyle name="Normal_Sheet1 3" xfId="155"/>
    <cellStyle name="Note" xfId="156"/>
    <cellStyle name="Output" xfId="157"/>
    <cellStyle name="Percent" xfId="158"/>
    <cellStyle name="Percent 2" xfId="159"/>
    <cellStyle name="Percent 2 2" xfId="160"/>
    <cellStyle name="Percent 3" xfId="161"/>
    <cellStyle name="Percent 3 2" xfId="162"/>
    <cellStyle name="Percent 4" xfId="163"/>
    <cellStyle name="Title" xfId="164"/>
    <cellStyle name="Total" xfId="165"/>
    <cellStyle name="Warning Text" xfId="166"/>
    <cellStyle name="Акцент1" xfId="167"/>
    <cellStyle name="Акцент2" xfId="168"/>
    <cellStyle name="Акцент3" xfId="169"/>
    <cellStyle name="Акцент4" xfId="170"/>
    <cellStyle name="Акцент5" xfId="171"/>
    <cellStyle name="Акцент6" xfId="172"/>
    <cellStyle name="Ввод " xfId="173"/>
    <cellStyle name="Вывод" xfId="174"/>
    <cellStyle name="Вычисление" xfId="175"/>
    <cellStyle name="Заголовок 1" xfId="176"/>
    <cellStyle name="Заголовок 2" xfId="177"/>
    <cellStyle name="Заголовок 3" xfId="178"/>
    <cellStyle name="Заголовок 4" xfId="179"/>
    <cellStyle name="Итог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2 2" xfId="185"/>
    <cellStyle name="Обычный 3" xfId="186"/>
    <cellStyle name="Обычный 3 2" xfId="187"/>
    <cellStyle name="Обычный 3 3" xfId="188"/>
    <cellStyle name="Обычный 3_t17" xfId="189"/>
    <cellStyle name="Обычный 4" xfId="190"/>
    <cellStyle name="Обычный 5" xfId="191"/>
    <cellStyle name="Обычный 7" xfId="192"/>
    <cellStyle name="Плохой" xfId="193"/>
    <cellStyle name="Пояснение" xfId="194"/>
    <cellStyle name="Примечание" xfId="195"/>
    <cellStyle name="Связанная ячейка" xfId="196"/>
    <cellStyle name="Текст предупреждения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amut-plan%2030.1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84">
          <cell r="AQ84">
            <v>91574.8</v>
          </cell>
          <cell r="BM84">
            <v>0</v>
          </cell>
        </row>
        <row r="85">
          <cell r="AQ85">
            <v>56308.9</v>
          </cell>
          <cell r="BM85">
            <v>0</v>
          </cell>
        </row>
        <row r="92">
          <cell r="AQ92">
            <v>3500</v>
          </cell>
          <cell r="BM92">
            <v>0</v>
          </cell>
        </row>
        <row r="103">
          <cell r="AQ103">
            <v>3645.2</v>
          </cell>
          <cell r="BM1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516"/>
  <sheetViews>
    <sheetView tabSelected="1" zoomScalePageLayoutView="0" workbookViewId="0" topLeftCell="A1">
      <pane xSplit="2" ySplit="8" topLeftCell="C7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R2"/>
    </sheetView>
  </sheetViews>
  <sheetFormatPr defaultColWidth="9.59765625" defaultRowHeight="15"/>
  <cols>
    <col min="1" max="1" width="4.8984375" style="6" customWidth="1"/>
    <col min="2" max="2" width="14.69921875" style="6" customWidth="1"/>
    <col min="3" max="3" width="9.69921875" style="6" customWidth="1"/>
    <col min="4" max="6" width="10.09765625" style="6" customWidth="1"/>
    <col min="7" max="8" width="12.09765625" style="6" customWidth="1"/>
    <col min="9" max="9" width="13.8984375" style="6" customWidth="1"/>
    <col min="10" max="10" width="8.19921875" style="6" customWidth="1"/>
    <col min="11" max="12" width="12.09765625" style="6" customWidth="1"/>
    <col min="13" max="13" width="12.19921875" style="6" customWidth="1"/>
    <col min="14" max="14" width="8.5" style="6" customWidth="1"/>
    <col min="15" max="16" width="10.3984375" style="6" customWidth="1"/>
    <col min="17" max="17" width="12.3984375" style="6" customWidth="1"/>
    <col min="18" max="18" width="9.5" style="6" customWidth="1"/>
    <col min="19" max="20" width="12.8984375" style="6" customWidth="1"/>
    <col min="21" max="21" width="11.59765625" style="6" customWidth="1"/>
    <col min="22" max="22" width="9.5" style="6" customWidth="1"/>
    <col min="23" max="24" width="12.8984375" style="6" customWidth="1"/>
    <col min="25" max="25" width="13.59765625" style="6" customWidth="1"/>
    <col min="26" max="26" width="8.09765625" style="6" customWidth="1"/>
    <col min="27" max="28" width="12.5" style="6" customWidth="1"/>
    <col min="29" max="29" width="13" style="6" customWidth="1"/>
    <col min="30" max="30" width="9.09765625" style="6" customWidth="1"/>
    <col min="31" max="32" width="13.5" style="6" customWidth="1"/>
    <col min="33" max="33" width="10.19921875" style="6" customWidth="1"/>
    <col min="34" max="34" width="8.5" style="6" customWidth="1"/>
    <col min="35" max="36" width="9.3984375" style="6" customWidth="1"/>
    <col min="37" max="37" width="9" style="6" customWidth="1"/>
    <col min="38" max="38" width="7.59765625" style="6" customWidth="1"/>
    <col min="39" max="40" width="11" style="6" customWidth="1"/>
    <col min="41" max="41" width="10.19921875" style="6" customWidth="1"/>
    <col min="42" max="43" width="12.69921875" style="6" customWidth="1"/>
    <col min="44" max="44" width="13" style="6" customWidth="1"/>
    <col min="45" max="46" width="13.3984375" style="6" customWidth="1"/>
    <col min="47" max="47" width="15.3984375" style="6" customWidth="1"/>
    <col min="48" max="48" width="10.5" style="6" customWidth="1"/>
    <col min="49" max="49" width="11.69921875" style="6" customWidth="1"/>
    <col min="50" max="52" width="11" style="6" customWidth="1"/>
    <col min="53" max="54" width="11.19921875" style="6" customWidth="1"/>
    <col min="55" max="55" width="10" style="6" customWidth="1"/>
    <col min="56" max="57" width="12.5" style="6" customWidth="1"/>
    <col min="58" max="58" width="11.09765625" style="6" customWidth="1"/>
    <col min="59" max="60" width="10.5" style="6" customWidth="1"/>
    <col min="61" max="61" width="12.09765625" style="6" customWidth="1"/>
    <col min="62" max="62" width="11.19921875" style="6" customWidth="1"/>
    <col min="63" max="64" width="12.5" style="6" customWidth="1"/>
    <col min="65" max="66" width="10.69921875" style="6" customWidth="1"/>
    <col min="67" max="68" width="13" style="6" customWidth="1"/>
    <col min="69" max="72" width="10.59765625" style="6" customWidth="1"/>
    <col min="73" max="74" width="13.09765625" style="6" customWidth="1"/>
    <col min="75" max="76" width="11.3984375" style="6" customWidth="1"/>
    <col min="77" max="78" width="11.19921875" style="6" customWidth="1"/>
    <col min="79" max="80" width="13.59765625" style="6" customWidth="1"/>
    <col min="81" max="81" width="10.69921875" style="6" customWidth="1"/>
    <col min="82" max="83" width="13.19921875" style="6" customWidth="1"/>
    <col min="84" max="84" width="11.19921875" style="6" customWidth="1"/>
    <col min="85" max="86" width="12.59765625" style="6" customWidth="1"/>
    <col min="87" max="88" width="9.19921875" style="6" customWidth="1"/>
    <col min="89" max="89" width="11" style="6" customWidth="1"/>
    <col min="90" max="90" width="9.69921875" style="6" customWidth="1"/>
    <col min="91" max="92" width="9.09765625" style="6" customWidth="1"/>
    <col min="93" max="94" width="13.09765625" style="6" customWidth="1"/>
    <col min="95" max="95" width="10" style="6" customWidth="1"/>
    <col min="96" max="97" width="9.59765625" style="6" customWidth="1"/>
    <col min="98" max="98" width="10.8984375" style="6" customWidth="1"/>
    <col min="99" max="100" width="10.5" style="6" customWidth="1"/>
    <col min="101" max="101" width="9.5" style="6" customWidth="1"/>
    <col min="102" max="103" width="12.3984375" style="6" customWidth="1"/>
    <col min="104" max="104" width="11.09765625" style="6" customWidth="1"/>
    <col min="105" max="105" width="8.69921875" style="6" customWidth="1"/>
    <col min="106" max="107" width="12" style="6" customWidth="1"/>
    <col min="108" max="108" width="12.59765625" style="6" customWidth="1"/>
    <col min="109" max="110" width="11.09765625" style="6" customWidth="1"/>
    <col min="111" max="111" width="10" style="6" customWidth="1"/>
    <col min="112" max="113" width="11.59765625" style="6" customWidth="1"/>
    <col min="114" max="114" width="10.09765625" style="6" customWidth="1"/>
    <col min="115" max="116" width="11.3984375" style="6" customWidth="1"/>
    <col min="117" max="117" width="9.5" style="6" customWidth="1"/>
    <col min="118" max="119" width="13.09765625" style="6" customWidth="1"/>
    <col min="120" max="120" width="13" style="6" customWidth="1"/>
    <col min="121" max="122" width="12.3984375" style="6" customWidth="1"/>
    <col min="123" max="123" width="10.69921875" style="6" customWidth="1"/>
    <col min="124" max="125" width="12.8984375" style="6" customWidth="1"/>
    <col min="126" max="126" width="11.69921875" style="6" customWidth="1"/>
    <col min="127" max="127" width="10.5" style="6" customWidth="1"/>
    <col min="128" max="129" width="11.19921875" style="6" customWidth="1"/>
    <col min="130" max="130" width="11.69921875" style="6" customWidth="1"/>
    <col min="131" max="157" width="9.59765625" style="6" customWidth="1"/>
    <col min="158" max="158" width="11.59765625" style="6" customWidth="1"/>
    <col min="159" max="16384" width="9.59765625" style="6" customWidth="1"/>
  </cols>
  <sheetData>
    <row r="1" spans="1:127" ht="16.5" customHeight="1">
      <c r="A1" s="96" t="s">
        <v>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21"/>
      <c r="T1" s="21"/>
      <c r="U1" s="21"/>
      <c r="V1" s="21"/>
      <c r="W1" s="3"/>
      <c r="X1" s="3"/>
      <c r="Y1" s="3"/>
      <c r="Z1" s="3"/>
      <c r="AA1" s="3"/>
      <c r="AB1" s="3"/>
      <c r="AC1" s="3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</row>
    <row r="2" spans="1:127" ht="32.25" customHeight="1">
      <c r="A2" s="97" t="s">
        <v>143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22"/>
      <c r="T2" s="22"/>
      <c r="U2" s="22"/>
      <c r="V2" s="22"/>
      <c r="W2" s="7"/>
      <c r="X2" s="7"/>
      <c r="Y2" s="7"/>
      <c r="Z2" s="7"/>
      <c r="AA2" s="7"/>
      <c r="AB2" s="7"/>
      <c r="AC2" s="7"/>
      <c r="AD2" s="7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62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</row>
    <row r="3" spans="2:41" ht="16.5" customHeight="1">
      <c r="B3" s="8"/>
      <c r="Q3" s="126" t="s">
        <v>50</v>
      </c>
      <c r="R3" s="126"/>
      <c r="S3" s="126"/>
      <c r="T3" s="126"/>
      <c r="U3" s="126"/>
      <c r="V3" s="9"/>
      <c r="Y3" s="10"/>
      <c r="Z3" s="11"/>
      <c r="AA3" s="11"/>
      <c r="AB3" s="11"/>
      <c r="AC3" s="10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130" s="14" customFormat="1" ht="21" customHeight="1">
      <c r="A4" s="103" t="s">
        <v>19</v>
      </c>
      <c r="B4" s="105" t="s">
        <v>18</v>
      </c>
      <c r="C4" s="70" t="s">
        <v>16</v>
      </c>
      <c r="D4" s="70" t="s">
        <v>17</v>
      </c>
      <c r="E4" s="70" t="s">
        <v>140</v>
      </c>
      <c r="F4" s="70" t="s">
        <v>141</v>
      </c>
      <c r="G4" s="84" t="s">
        <v>29</v>
      </c>
      <c r="H4" s="84"/>
      <c r="I4" s="84"/>
      <c r="J4" s="84"/>
      <c r="K4" s="84" t="s">
        <v>47</v>
      </c>
      <c r="L4" s="84"/>
      <c r="M4" s="84"/>
      <c r="N4" s="8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4"/>
      <c r="DA4" s="85" t="s">
        <v>13</v>
      </c>
      <c r="DB4" s="117" t="s">
        <v>25</v>
      </c>
      <c r="DC4" s="117"/>
      <c r="DD4" s="118"/>
      <c r="DE4" s="88" t="s">
        <v>15</v>
      </c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5" t="s">
        <v>13</v>
      </c>
      <c r="DX4" s="73" t="s">
        <v>24</v>
      </c>
      <c r="DY4" s="73"/>
      <c r="DZ4" s="74"/>
    </row>
    <row r="5" spans="1:130" s="14" customFormat="1" ht="35.25" customHeight="1">
      <c r="A5" s="103"/>
      <c r="B5" s="105"/>
      <c r="C5" s="71"/>
      <c r="D5" s="71"/>
      <c r="E5" s="71"/>
      <c r="F5" s="71"/>
      <c r="G5" s="84"/>
      <c r="H5" s="84"/>
      <c r="I5" s="84"/>
      <c r="J5" s="84"/>
      <c r="K5" s="84"/>
      <c r="L5" s="84"/>
      <c r="M5" s="84"/>
      <c r="N5" s="84"/>
      <c r="O5" s="82" t="s">
        <v>20</v>
      </c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3"/>
      <c r="AP5" s="79" t="s">
        <v>12</v>
      </c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99" t="s">
        <v>23</v>
      </c>
      <c r="BE5" s="99"/>
      <c r="BF5" s="99"/>
      <c r="BG5" s="79" t="s">
        <v>8</v>
      </c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68"/>
      <c r="CA5" s="109"/>
      <c r="CB5" s="109"/>
      <c r="CC5" s="109"/>
      <c r="CD5" s="109"/>
      <c r="CE5" s="109"/>
      <c r="CF5" s="110"/>
      <c r="CG5" s="114" t="s">
        <v>10</v>
      </c>
      <c r="CH5" s="115"/>
      <c r="CI5" s="115"/>
      <c r="CJ5" s="116"/>
      <c r="CK5" s="111" t="s">
        <v>32</v>
      </c>
      <c r="CL5" s="112"/>
      <c r="CM5" s="112"/>
      <c r="CN5" s="113"/>
      <c r="CO5" s="79" t="s">
        <v>10</v>
      </c>
      <c r="CP5" s="79"/>
      <c r="CQ5" s="79"/>
      <c r="CR5" s="79" t="s">
        <v>28</v>
      </c>
      <c r="CS5" s="79"/>
      <c r="CT5" s="79"/>
      <c r="CU5" s="89" t="s">
        <v>11</v>
      </c>
      <c r="CV5" s="89"/>
      <c r="CW5" s="90"/>
      <c r="CX5" s="99" t="s">
        <v>21</v>
      </c>
      <c r="CY5" s="99"/>
      <c r="CZ5" s="99"/>
      <c r="DA5" s="86"/>
      <c r="DB5" s="119"/>
      <c r="DC5" s="119"/>
      <c r="DD5" s="120"/>
      <c r="DE5" s="94"/>
      <c r="DF5" s="94"/>
      <c r="DG5" s="95"/>
      <c r="DH5" s="95"/>
      <c r="DI5" s="95"/>
      <c r="DJ5" s="95"/>
      <c r="DK5" s="89" t="s">
        <v>14</v>
      </c>
      <c r="DL5" s="89"/>
      <c r="DM5" s="90"/>
      <c r="DN5" s="98"/>
      <c r="DO5" s="98"/>
      <c r="DP5" s="98"/>
      <c r="DQ5" s="98"/>
      <c r="DR5" s="98"/>
      <c r="DS5" s="98"/>
      <c r="DT5" s="98"/>
      <c r="DU5" s="98"/>
      <c r="DV5" s="98"/>
      <c r="DW5" s="86"/>
      <c r="DX5" s="75"/>
      <c r="DY5" s="75"/>
      <c r="DZ5" s="76"/>
    </row>
    <row r="6" spans="1:130" s="14" customFormat="1" ht="114.75" customHeight="1">
      <c r="A6" s="103"/>
      <c r="B6" s="105"/>
      <c r="C6" s="71"/>
      <c r="D6" s="71"/>
      <c r="E6" s="71"/>
      <c r="F6" s="71"/>
      <c r="G6" s="84"/>
      <c r="H6" s="84"/>
      <c r="I6" s="84"/>
      <c r="J6" s="84"/>
      <c r="K6" s="84"/>
      <c r="L6" s="84"/>
      <c r="M6" s="84"/>
      <c r="N6" s="84"/>
      <c r="O6" s="101" t="s">
        <v>48</v>
      </c>
      <c r="P6" s="101"/>
      <c r="Q6" s="101"/>
      <c r="R6" s="102"/>
      <c r="S6" s="80" t="s">
        <v>35</v>
      </c>
      <c r="T6" s="80"/>
      <c r="U6" s="80"/>
      <c r="V6" s="81"/>
      <c r="W6" s="80" t="s">
        <v>0</v>
      </c>
      <c r="X6" s="80"/>
      <c r="Y6" s="80"/>
      <c r="Z6" s="81"/>
      <c r="AA6" s="80" t="s">
        <v>36</v>
      </c>
      <c r="AB6" s="80"/>
      <c r="AC6" s="80"/>
      <c r="AD6" s="81"/>
      <c r="AE6" s="80" t="s">
        <v>37</v>
      </c>
      <c r="AF6" s="80"/>
      <c r="AG6" s="80"/>
      <c r="AH6" s="81"/>
      <c r="AI6" s="80" t="s">
        <v>1</v>
      </c>
      <c r="AJ6" s="80"/>
      <c r="AK6" s="80"/>
      <c r="AL6" s="81"/>
      <c r="AM6" s="84" t="s">
        <v>2</v>
      </c>
      <c r="AN6" s="84"/>
      <c r="AO6" s="84"/>
      <c r="AP6" s="100" t="s">
        <v>22</v>
      </c>
      <c r="AQ6" s="100"/>
      <c r="AR6" s="100"/>
      <c r="AS6" s="100" t="s">
        <v>38</v>
      </c>
      <c r="AT6" s="100"/>
      <c r="AU6" s="100"/>
      <c r="AV6" s="79" t="s">
        <v>34</v>
      </c>
      <c r="AW6" s="79"/>
      <c r="AX6" s="100" t="s">
        <v>3</v>
      </c>
      <c r="AY6" s="100"/>
      <c r="AZ6" s="100"/>
      <c r="BA6" s="79" t="s">
        <v>4</v>
      </c>
      <c r="BB6" s="79"/>
      <c r="BC6" s="79"/>
      <c r="BD6" s="99"/>
      <c r="BE6" s="99"/>
      <c r="BF6" s="99"/>
      <c r="BG6" s="104" t="s">
        <v>26</v>
      </c>
      <c r="BH6" s="104"/>
      <c r="BI6" s="104"/>
      <c r="BJ6" s="104"/>
      <c r="BK6" s="106" t="s">
        <v>9</v>
      </c>
      <c r="BL6" s="107"/>
      <c r="BM6" s="107"/>
      <c r="BN6" s="108"/>
      <c r="BO6" s="106" t="s">
        <v>5</v>
      </c>
      <c r="BP6" s="107"/>
      <c r="BQ6" s="107"/>
      <c r="BR6" s="108"/>
      <c r="BS6" s="106" t="s">
        <v>6</v>
      </c>
      <c r="BT6" s="107"/>
      <c r="BU6" s="107"/>
      <c r="BV6" s="108"/>
      <c r="BW6" s="106" t="s">
        <v>7</v>
      </c>
      <c r="BX6" s="107"/>
      <c r="BY6" s="107"/>
      <c r="BZ6" s="107"/>
      <c r="CA6" s="107" t="s">
        <v>39</v>
      </c>
      <c r="CB6" s="107"/>
      <c r="CC6" s="107"/>
      <c r="CD6" s="99" t="s">
        <v>27</v>
      </c>
      <c r="CE6" s="99"/>
      <c r="CF6" s="99"/>
      <c r="CG6" s="106" t="s">
        <v>40</v>
      </c>
      <c r="CH6" s="107"/>
      <c r="CI6" s="107"/>
      <c r="CJ6" s="108"/>
      <c r="CK6" s="123" t="s">
        <v>53</v>
      </c>
      <c r="CL6" s="124"/>
      <c r="CM6" s="124"/>
      <c r="CN6" s="125"/>
      <c r="CO6" s="99" t="s">
        <v>41</v>
      </c>
      <c r="CP6" s="99"/>
      <c r="CQ6" s="99"/>
      <c r="CR6" s="79"/>
      <c r="CS6" s="79"/>
      <c r="CT6" s="79"/>
      <c r="CU6" s="91"/>
      <c r="CV6" s="91"/>
      <c r="CW6" s="92"/>
      <c r="CX6" s="99"/>
      <c r="CY6" s="99"/>
      <c r="CZ6" s="99"/>
      <c r="DA6" s="86"/>
      <c r="DB6" s="121"/>
      <c r="DC6" s="121"/>
      <c r="DD6" s="122"/>
      <c r="DE6" s="89" t="s">
        <v>42</v>
      </c>
      <c r="DF6" s="89"/>
      <c r="DG6" s="90"/>
      <c r="DH6" s="89" t="s">
        <v>43</v>
      </c>
      <c r="DI6" s="89"/>
      <c r="DJ6" s="90"/>
      <c r="DK6" s="91"/>
      <c r="DL6" s="91"/>
      <c r="DM6" s="92"/>
      <c r="DN6" s="89" t="s">
        <v>44</v>
      </c>
      <c r="DO6" s="89"/>
      <c r="DP6" s="90"/>
      <c r="DQ6" s="89" t="s">
        <v>45</v>
      </c>
      <c r="DR6" s="89"/>
      <c r="DS6" s="90"/>
      <c r="DT6" s="93" t="s">
        <v>46</v>
      </c>
      <c r="DU6" s="93"/>
      <c r="DV6" s="93"/>
      <c r="DW6" s="86"/>
      <c r="DX6" s="77"/>
      <c r="DY6" s="77"/>
      <c r="DZ6" s="78"/>
    </row>
    <row r="7" spans="1:130" s="14" customFormat="1" ht="32.25" customHeight="1">
      <c r="A7" s="103"/>
      <c r="B7" s="105"/>
      <c r="C7" s="72"/>
      <c r="D7" s="72"/>
      <c r="E7" s="72"/>
      <c r="F7" s="72"/>
      <c r="G7" s="2" t="s">
        <v>52</v>
      </c>
      <c r="H7" s="36" t="s">
        <v>142</v>
      </c>
      <c r="I7" s="1" t="s">
        <v>49</v>
      </c>
      <c r="J7" s="1" t="s">
        <v>30</v>
      </c>
      <c r="K7" s="2" t="s">
        <v>52</v>
      </c>
      <c r="L7" s="36" t="str">
        <f>H7</f>
        <v>ծրագիր 4ամիս     </v>
      </c>
      <c r="M7" s="1" t="s">
        <v>49</v>
      </c>
      <c r="N7" s="1" t="s">
        <v>30</v>
      </c>
      <c r="O7" s="2" t="s">
        <v>52</v>
      </c>
      <c r="P7" s="36" t="str">
        <f>L7</f>
        <v>ծրագիր 4ամիս     </v>
      </c>
      <c r="Q7" s="1" t="s">
        <v>49</v>
      </c>
      <c r="R7" s="1" t="s">
        <v>30</v>
      </c>
      <c r="S7" s="2" t="s">
        <v>52</v>
      </c>
      <c r="T7" s="36" t="str">
        <f>L7</f>
        <v>ծրագիր 4ամիս     </v>
      </c>
      <c r="U7" s="1" t="s">
        <v>49</v>
      </c>
      <c r="V7" s="1" t="s">
        <v>30</v>
      </c>
      <c r="W7" s="2" t="s">
        <v>52</v>
      </c>
      <c r="X7" s="36" t="str">
        <f>T7</f>
        <v>ծրագիր 4ամիս     </v>
      </c>
      <c r="Y7" s="1" t="s">
        <v>49</v>
      </c>
      <c r="Z7" s="1" t="s">
        <v>30</v>
      </c>
      <c r="AA7" s="2" t="s">
        <v>52</v>
      </c>
      <c r="AB7" s="36" t="str">
        <f>X7</f>
        <v>ծրագիր 4ամիս     </v>
      </c>
      <c r="AC7" s="1" t="s">
        <v>49</v>
      </c>
      <c r="AD7" s="1" t="s">
        <v>30</v>
      </c>
      <c r="AE7" s="2" t="s">
        <v>52</v>
      </c>
      <c r="AF7" s="36" t="str">
        <f>AB7</f>
        <v>ծրագիր 4ամիս     </v>
      </c>
      <c r="AG7" s="1" t="s">
        <v>49</v>
      </c>
      <c r="AH7" s="1" t="s">
        <v>30</v>
      </c>
      <c r="AI7" s="2" t="s">
        <v>52</v>
      </c>
      <c r="AJ7" s="36" t="str">
        <f>AF7</f>
        <v>ծրագիր 4ամիս     </v>
      </c>
      <c r="AK7" s="1" t="s">
        <v>49</v>
      </c>
      <c r="AL7" s="1" t="s">
        <v>30</v>
      </c>
      <c r="AM7" s="2" t="s">
        <v>52</v>
      </c>
      <c r="AN7" s="36" t="str">
        <f>AJ7</f>
        <v>ծրագիր 4ամիս     </v>
      </c>
      <c r="AO7" s="1" t="s">
        <v>49</v>
      </c>
      <c r="AP7" s="2" t="s">
        <v>52</v>
      </c>
      <c r="AQ7" s="36" t="str">
        <f>AN7</f>
        <v>ծրագիր 4ամիս     </v>
      </c>
      <c r="AR7" s="1" t="s">
        <v>49</v>
      </c>
      <c r="AS7" s="2" t="s">
        <v>52</v>
      </c>
      <c r="AT7" s="36" t="str">
        <f>AQ7</f>
        <v>ծրագիր 4ամիս     </v>
      </c>
      <c r="AU7" s="1" t="s">
        <v>49</v>
      </c>
      <c r="AV7" s="2" t="s">
        <v>52</v>
      </c>
      <c r="AW7" s="1" t="s">
        <v>49</v>
      </c>
      <c r="AX7" s="2" t="s">
        <v>52</v>
      </c>
      <c r="AY7" s="36" t="str">
        <f>AT7</f>
        <v>ծրագիր 4ամիս     </v>
      </c>
      <c r="AZ7" s="1" t="s">
        <v>49</v>
      </c>
      <c r="BA7" s="2" t="s">
        <v>52</v>
      </c>
      <c r="BB7" s="36" t="str">
        <f>AY7</f>
        <v>ծրագիր 4ամիս     </v>
      </c>
      <c r="BC7" s="1" t="s">
        <v>49</v>
      </c>
      <c r="BD7" s="2" t="s">
        <v>52</v>
      </c>
      <c r="BE7" s="36" t="str">
        <f>BB7</f>
        <v>ծրագիր 4ամիս     </v>
      </c>
      <c r="BF7" s="1" t="s">
        <v>49</v>
      </c>
      <c r="BG7" s="2" t="s">
        <v>52</v>
      </c>
      <c r="BH7" s="36" t="str">
        <f>BL7</f>
        <v>ծրագիր 4ամիս     </v>
      </c>
      <c r="BI7" s="1" t="s">
        <v>49</v>
      </c>
      <c r="BJ7" s="1" t="s">
        <v>30</v>
      </c>
      <c r="BK7" s="2" t="s">
        <v>52</v>
      </c>
      <c r="BL7" s="36" t="str">
        <f>BE7</f>
        <v>ծրագիր 4ամիս     </v>
      </c>
      <c r="BM7" s="1" t="s">
        <v>49</v>
      </c>
      <c r="BN7" s="1" t="s">
        <v>30</v>
      </c>
      <c r="BO7" s="2" t="s">
        <v>52</v>
      </c>
      <c r="BP7" s="36" t="str">
        <f>BL7</f>
        <v>ծրագիր 4ամիս     </v>
      </c>
      <c r="BQ7" s="1" t="s">
        <v>49</v>
      </c>
      <c r="BR7" s="1" t="s">
        <v>30</v>
      </c>
      <c r="BS7" s="2" t="s">
        <v>52</v>
      </c>
      <c r="BT7" s="36" t="str">
        <f>BP7</f>
        <v>ծրագիր 4ամիս     </v>
      </c>
      <c r="BU7" s="1" t="s">
        <v>49</v>
      </c>
      <c r="BV7" s="1" t="s">
        <v>30</v>
      </c>
      <c r="BW7" s="2" t="s">
        <v>52</v>
      </c>
      <c r="BX7" s="36" t="str">
        <f>BT7</f>
        <v>ծրագիր 4ամիս     </v>
      </c>
      <c r="BY7" s="1" t="s">
        <v>49</v>
      </c>
      <c r="BZ7" s="1" t="s">
        <v>30</v>
      </c>
      <c r="CA7" s="2" t="s">
        <v>52</v>
      </c>
      <c r="CB7" s="36" t="str">
        <f>BX7</f>
        <v>ծրագիր 4ամիս     </v>
      </c>
      <c r="CC7" s="1" t="s">
        <v>49</v>
      </c>
      <c r="CD7" s="2" t="s">
        <v>52</v>
      </c>
      <c r="CE7" s="36" t="str">
        <f>CB7</f>
        <v>ծրագիր 4ամիս     </v>
      </c>
      <c r="CF7" s="1" t="s">
        <v>49</v>
      </c>
      <c r="CG7" s="2" t="s">
        <v>52</v>
      </c>
      <c r="CH7" s="36" t="str">
        <f>CE7</f>
        <v>ծրագիր 4ամիս     </v>
      </c>
      <c r="CI7" s="1" t="s">
        <v>49</v>
      </c>
      <c r="CJ7" s="1" t="s">
        <v>30</v>
      </c>
      <c r="CK7" s="2" t="s">
        <v>52</v>
      </c>
      <c r="CL7" s="36" t="str">
        <f>CH7</f>
        <v>ծրագիր 4ամիս     </v>
      </c>
      <c r="CM7" s="1" t="s">
        <v>49</v>
      </c>
      <c r="CN7" s="1" t="s">
        <v>30</v>
      </c>
      <c r="CO7" s="2" t="s">
        <v>52</v>
      </c>
      <c r="CP7" s="36" t="str">
        <f>CH7</f>
        <v>ծրագիր 4ամիս     </v>
      </c>
      <c r="CQ7" s="1" t="s">
        <v>49</v>
      </c>
      <c r="CR7" s="2" t="s">
        <v>52</v>
      </c>
      <c r="CS7" s="36" t="str">
        <f>CP7</f>
        <v>ծրագիր 4ամիս     </v>
      </c>
      <c r="CT7" s="1" t="s">
        <v>49</v>
      </c>
      <c r="CU7" s="2" t="s">
        <v>52</v>
      </c>
      <c r="CV7" s="36" t="str">
        <f>CS7</f>
        <v>ծրագիր 4ամիս     </v>
      </c>
      <c r="CW7" s="1" t="s">
        <v>33</v>
      </c>
      <c r="CX7" s="2" t="s">
        <v>52</v>
      </c>
      <c r="CY7" s="36" t="str">
        <f>CV7</f>
        <v>ծրագիր 4ամիս     </v>
      </c>
      <c r="CZ7" s="1" t="s">
        <v>49</v>
      </c>
      <c r="DA7" s="87"/>
      <c r="DB7" s="2" t="s">
        <v>52</v>
      </c>
      <c r="DC7" s="36" t="str">
        <f>CY7</f>
        <v>ծրագիր 4ամիս     </v>
      </c>
      <c r="DD7" s="1" t="s">
        <v>33</v>
      </c>
      <c r="DE7" s="2" t="s">
        <v>52</v>
      </c>
      <c r="DF7" s="36" t="str">
        <f>CY7</f>
        <v>ծրագիր 4ամիս     </v>
      </c>
      <c r="DG7" s="1" t="s">
        <v>33</v>
      </c>
      <c r="DH7" s="2" t="s">
        <v>52</v>
      </c>
      <c r="DI7" s="36" t="str">
        <f>DF7</f>
        <v>ծրագիր 4ամիս     </v>
      </c>
      <c r="DJ7" s="1" t="s">
        <v>33</v>
      </c>
      <c r="DK7" s="2" t="s">
        <v>52</v>
      </c>
      <c r="DL7" s="36" t="str">
        <f>DI7</f>
        <v>ծրագիր 4ամիս     </v>
      </c>
      <c r="DM7" s="1" t="s">
        <v>33</v>
      </c>
      <c r="DN7" s="2" t="s">
        <v>52</v>
      </c>
      <c r="DO7" s="36" t="str">
        <f>DL7</f>
        <v>ծրագիր 4ամիս     </v>
      </c>
      <c r="DP7" s="1" t="s">
        <v>33</v>
      </c>
      <c r="DQ7" s="2" t="s">
        <v>52</v>
      </c>
      <c r="DR7" s="36" t="str">
        <f>DO7</f>
        <v>ծրագիր 4ամիս     </v>
      </c>
      <c r="DS7" s="1" t="s">
        <v>33</v>
      </c>
      <c r="DT7" s="2" t="s">
        <v>52</v>
      </c>
      <c r="DU7" s="36" t="str">
        <f>DR7</f>
        <v>ծրագիր 4ամիս     </v>
      </c>
      <c r="DV7" s="1" t="s">
        <v>33</v>
      </c>
      <c r="DW7" s="87"/>
      <c r="DX7" s="2" t="s">
        <v>52</v>
      </c>
      <c r="DY7" s="36" t="str">
        <f>DU7</f>
        <v>ծրագիր 4ամիս     </v>
      </c>
      <c r="DZ7" s="1" t="s">
        <v>33</v>
      </c>
    </row>
    <row r="8" spans="1:130" s="14" customFormat="1" ht="14.25" customHeight="1">
      <c r="A8" s="25"/>
      <c r="B8" s="29">
        <v>1</v>
      </c>
      <c r="C8" s="29">
        <v>2</v>
      </c>
      <c r="D8" s="29">
        <v>3</v>
      </c>
      <c r="E8" s="29"/>
      <c r="F8" s="29"/>
      <c r="G8" s="29">
        <v>5</v>
      </c>
      <c r="H8" s="29"/>
      <c r="I8" s="29">
        <v>6</v>
      </c>
      <c r="J8" s="29">
        <v>7</v>
      </c>
      <c r="K8" s="29">
        <v>8</v>
      </c>
      <c r="L8" s="29"/>
      <c r="M8" s="29">
        <v>9</v>
      </c>
      <c r="N8" s="29">
        <v>10</v>
      </c>
      <c r="O8" s="29">
        <v>11</v>
      </c>
      <c r="P8" s="29"/>
      <c r="Q8" s="29">
        <v>12</v>
      </c>
      <c r="R8" s="29">
        <v>13</v>
      </c>
      <c r="S8" s="29">
        <v>14</v>
      </c>
      <c r="T8" s="29"/>
      <c r="U8" s="29">
        <v>15</v>
      </c>
      <c r="V8" s="29">
        <v>16</v>
      </c>
      <c r="W8" s="29">
        <v>17</v>
      </c>
      <c r="X8" s="29"/>
      <c r="Y8" s="29">
        <v>18</v>
      </c>
      <c r="Z8" s="29">
        <v>19</v>
      </c>
      <c r="AA8" s="29">
        <v>20</v>
      </c>
      <c r="AB8" s="29"/>
      <c r="AC8" s="29">
        <v>21</v>
      </c>
      <c r="AD8" s="29">
        <v>22</v>
      </c>
      <c r="AE8" s="29">
        <v>23</v>
      </c>
      <c r="AF8" s="29"/>
      <c r="AG8" s="29">
        <v>24</v>
      </c>
      <c r="AH8" s="29">
        <v>25</v>
      </c>
      <c r="AI8" s="29">
        <v>26</v>
      </c>
      <c r="AJ8" s="29"/>
      <c r="AK8" s="29">
        <v>27</v>
      </c>
      <c r="AL8" s="29">
        <v>28</v>
      </c>
      <c r="AM8" s="29">
        <v>29</v>
      </c>
      <c r="AN8" s="29"/>
      <c r="AO8" s="29">
        <v>30</v>
      </c>
      <c r="AP8" s="29">
        <v>31</v>
      </c>
      <c r="AQ8" s="29"/>
      <c r="AR8" s="29">
        <v>32</v>
      </c>
      <c r="AS8" s="29">
        <v>33</v>
      </c>
      <c r="AT8" s="29"/>
      <c r="AU8" s="29">
        <v>34</v>
      </c>
      <c r="AV8" s="29">
        <v>35</v>
      </c>
      <c r="AW8" s="29">
        <v>36</v>
      </c>
      <c r="AX8" s="29">
        <v>37</v>
      </c>
      <c r="AY8" s="29"/>
      <c r="AZ8" s="29">
        <v>38</v>
      </c>
      <c r="BA8" s="29">
        <v>39</v>
      </c>
      <c r="BB8" s="29"/>
      <c r="BC8" s="29">
        <v>40</v>
      </c>
      <c r="BD8" s="29">
        <v>41</v>
      </c>
      <c r="BE8" s="29"/>
      <c r="BF8" s="29">
        <v>42</v>
      </c>
      <c r="BG8" s="29">
        <v>43</v>
      </c>
      <c r="BH8" s="29"/>
      <c r="BI8" s="29">
        <v>44</v>
      </c>
      <c r="BJ8" s="29">
        <v>45</v>
      </c>
      <c r="BK8" s="29">
        <v>46</v>
      </c>
      <c r="BL8" s="29"/>
      <c r="BM8" s="29">
        <v>47</v>
      </c>
      <c r="BN8" s="29"/>
      <c r="BO8" s="29">
        <v>48</v>
      </c>
      <c r="BP8" s="29"/>
      <c r="BQ8" s="29">
        <v>49</v>
      </c>
      <c r="BR8" s="29"/>
      <c r="BS8" s="29">
        <v>50</v>
      </c>
      <c r="BT8" s="29"/>
      <c r="BU8" s="29">
        <v>51</v>
      </c>
      <c r="BV8" s="29"/>
      <c r="BW8" s="29">
        <v>52</v>
      </c>
      <c r="BX8" s="29"/>
      <c r="BY8" s="29">
        <v>53</v>
      </c>
      <c r="BZ8" s="29"/>
      <c r="CA8" s="29">
        <v>56</v>
      </c>
      <c r="CB8" s="29"/>
      <c r="CC8" s="29">
        <v>57</v>
      </c>
      <c r="CD8" s="29">
        <v>58</v>
      </c>
      <c r="CE8" s="29"/>
      <c r="CF8" s="29">
        <v>59</v>
      </c>
      <c r="CG8" s="29">
        <v>60</v>
      </c>
      <c r="CH8" s="29"/>
      <c r="CI8" s="29">
        <v>61</v>
      </c>
      <c r="CJ8" s="29"/>
      <c r="CK8" s="29">
        <v>62</v>
      </c>
      <c r="CL8" s="29"/>
      <c r="CM8" s="29">
        <v>63</v>
      </c>
      <c r="CN8" s="29"/>
      <c r="CO8" s="29">
        <v>64</v>
      </c>
      <c r="CP8" s="29"/>
      <c r="CQ8" s="29">
        <v>65</v>
      </c>
      <c r="CR8" s="29">
        <v>66</v>
      </c>
      <c r="CS8" s="29"/>
      <c r="CT8" s="29">
        <v>67</v>
      </c>
      <c r="CU8" s="29">
        <v>68</v>
      </c>
      <c r="CV8" s="29"/>
      <c r="CW8" s="29">
        <v>69</v>
      </c>
      <c r="CX8" s="29">
        <v>70</v>
      </c>
      <c r="CY8" s="29"/>
      <c r="CZ8" s="29">
        <v>71</v>
      </c>
      <c r="DA8" s="29">
        <v>72</v>
      </c>
      <c r="DB8" s="29">
        <v>73</v>
      </c>
      <c r="DC8" s="29"/>
      <c r="DD8" s="29">
        <v>74</v>
      </c>
      <c r="DE8" s="29">
        <v>75</v>
      </c>
      <c r="DF8" s="29"/>
      <c r="DG8" s="29">
        <v>76</v>
      </c>
      <c r="DH8" s="29">
        <v>77</v>
      </c>
      <c r="DI8" s="29"/>
      <c r="DJ8" s="29">
        <v>78</v>
      </c>
      <c r="DK8" s="29">
        <v>79</v>
      </c>
      <c r="DL8" s="29"/>
      <c r="DM8" s="29">
        <v>80</v>
      </c>
      <c r="DN8" s="29">
        <v>81</v>
      </c>
      <c r="DO8" s="29"/>
      <c r="DP8" s="29">
        <v>82</v>
      </c>
      <c r="DQ8" s="29">
        <v>83</v>
      </c>
      <c r="DR8" s="29"/>
      <c r="DS8" s="29">
        <v>84</v>
      </c>
      <c r="DT8" s="29">
        <v>85</v>
      </c>
      <c r="DU8" s="29"/>
      <c r="DV8" s="29">
        <v>86</v>
      </c>
      <c r="DW8" s="29">
        <v>87</v>
      </c>
      <c r="DX8" s="29">
        <v>88</v>
      </c>
      <c r="DY8" s="29"/>
      <c r="DZ8" s="29">
        <v>89</v>
      </c>
    </row>
    <row r="9" spans="1:130" s="12" customFormat="1" ht="21" customHeight="1">
      <c r="A9" s="26">
        <v>1</v>
      </c>
      <c r="B9" s="50" t="s">
        <v>54</v>
      </c>
      <c r="C9" s="31">
        <v>30862.3</v>
      </c>
      <c r="D9" s="31">
        <v>0</v>
      </c>
      <c r="E9" s="63">
        <v>44946</v>
      </c>
      <c r="F9" s="63">
        <v>31737</v>
      </c>
      <c r="G9" s="28">
        <f aca="true" t="shared" si="0" ref="G9:G40">DB9+DX9-DT9</f>
        <v>557994.6000000001</v>
      </c>
      <c r="H9" s="28">
        <f aca="true" t="shared" si="1" ref="H9:H40">DC9+DY9-DU9</f>
        <v>154081.53333333335</v>
      </c>
      <c r="I9" s="28">
        <f aca="true" t="shared" si="2" ref="I9:I40">DD9+DZ9-DV9</f>
        <v>159588.44859999997</v>
      </c>
      <c r="J9" s="28">
        <f>I9/H9*100</f>
        <v>103.57402678149184</v>
      </c>
      <c r="K9" s="28">
        <f aca="true" t="shared" si="3" ref="K9:K40">S9+W9+AA9+AE9+AI9+AM9+BD9+BK9+BO9+BS9+BW9+CD9+CG9+CO9+CR9+CX9</f>
        <v>299410</v>
      </c>
      <c r="L9" s="28">
        <f aca="true" t="shared" si="4" ref="L9:L40">T9+X9+AB9+AF9+AJ9+AN9+BE9+BL9+BP9+BT9+BX9+CE9+CH9+CP9+CS9+CY9</f>
        <v>67886.66666666666</v>
      </c>
      <c r="M9" s="28">
        <f aca="true" t="shared" si="5" ref="M9:M40">U9+Y9+AC9+AG9+AK9+AO9+BF9+BM9+BQ9+BU9+BY9+CF9+CI9+CQ9+CT9+CZ9</f>
        <v>73868.7486</v>
      </c>
      <c r="N9" s="28">
        <f>M9/L9*100</f>
        <v>108.81186575665328</v>
      </c>
      <c r="O9" s="28">
        <f aca="true" t="shared" si="6" ref="O9:O40">S9+AA9</f>
        <v>136000</v>
      </c>
      <c r="P9" s="28">
        <f aca="true" t="shared" si="7" ref="P9:P40">T9+AB9</f>
        <v>22666.666666666664</v>
      </c>
      <c r="Q9" s="28">
        <f aca="true" t="shared" si="8" ref="Q9:Q40">U9+AC9</f>
        <v>32941.428700000004</v>
      </c>
      <c r="R9" s="28">
        <f>Q9/P9*100</f>
        <v>145.3298325</v>
      </c>
      <c r="S9" s="34">
        <v>60000</v>
      </c>
      <c r="T9" s="34">
        <f>S9/12*2</f>
        <v>10000</v>
      </c>
      <c r="U9" s="32">
        <v>12827.1217</v>
      </c>
      <c r="V9" s="28">
        <f>U9/T9*100</f>
        <v>128.27121699999998</v>
      </c>
      <c r="W9" s="34">
        <v>30000</v>
      </c>
      <c r="X9" s="34">
        <f>W9/12*2</f>
        <v>5000</v>
      </c>
      <c r="Y9" s="32">
        <v>8639.9419</v>
      </c>
      <c r="Z9" s="28">
        <f>Y9/X9*100</f>
        <v>172.798838</v>
      </c>
      <c r="AA9" s="34">
        <v>76000</v>
      </c>
      <c r="AB9" s="34">
        <f>AA9/12*2</f>
        <v>12666.666666666666</v>
      </c>
      <c r="AC9" s="32">
        <v>20114.307</v>
      </c>
      <c r="AD9" s="28">
        <f>AC9/AB9*100</f>
        <v>158.7971605263158</v>
      </c>
      <c r="AE9" s="34">
        <v>18840</v>
      </c>
      <c r="AF9" s="34">
        <f>AE9/12*4</f>
        <v>6280</v>
      </c>
      <c r="AG9" s="32">
        <v>6602.404</v>
      </c>
      <c r="AH9" s="28">
        <f>AG9/AF9*100</f>
        <v>105.13382165605097</v>
      </c>
      <c r="AI9" s="32">
        <v>13000</v>
      </c>
      <c r="AJ9" s="32">
        <f>AI9/12*4</f>
        <v>4333.333333333333</v>
      </c>
      <c r="AK9" s="32">
        <v>4156</v>
      </c>
      <c r="AL9" s="28">
        <f>AK9/AJ9*100</f>
        <v>95.90769230769232</v>
      </c>
      <c r="AM9" s="31">
        <v>0</v>
      </c>
      <c r="AN9" s="31">
        <f>AM9/12*4</f>
        <v>0</v>
      </c>
      <c r="AO9" s="28"/>
      <c r="AP9" s="30">
        <v>0</v>
      </c>
      <c r="AQ9" s="30">
        <f>AP9/12*4</f>
        <v>0</v>
      </c>
      <c r="AR9" s="32"/>
      <c r="AS9" s="30">
        <v>250120.2</v>
      </c>
      <c r="AT9" s="30">
        <f>AS9/12*4</f>
        <v>83373.40000000001</v>
      </c>
      <c r="AU9" s="32">
        <v>83373.4</v>
      </c>
      <c r="AV9" s="31">
        <v>0</v>
      </c>
      <c r="AW9" s="28"/>
      <c r="AX9" s="30">
        <v>1166.9</v>
      </c>
      <c r="AY9" s="30">
        <f>AX9/12*4</f>
        <v>388.9666666666667</v>
      </c>
      <c r="AZ9" s="32">
        <v>280</v>
      </c>
      <c r="BA9" s="31">
        <v>0</v>
      </c>
      <c r="BB9" s="31">
        <f>BA9/12*4</f>
        <v>0</v>
      </c>
      <c r="BC9" s="32"/>
      <c r="BD9" s="31">
        <v>0</v>
      </c>
      <c r="BE9" s="31">
        <f>BD9/12*4</f>
        <v>0</v>
      </c>
      <c r="BF9" s="32"/>
      <c r="BG9" s="28">
        <f>BK9+BO9+BS9+BW9</f>
        <v>25500</v>
      </c>
      <c r="BH9" s="28">
        <f>BL9+BP9+BT9+BX9</f>
        <v>4250</v>
      </c>
      <c r="BI9" s="28">
        <f aca="true" t="shared" si="9" ref="BI9:BI40">BM9+BQ9+BU9+BY9</f>
        <v>2456.7749999999996</v>
      </c>
      <c r="BJ9" s="28">
        <f>BI9/BH9*100</f>
        <v>57.80647058823528</v>
      </c>
      <c r="BK9" s="32">
        <v>15000</v>
      </c>
      <c r="BL9" s="32">
        <f>BK9/12*2</f>
        <v>2500</v>
      </c>
      <c r="BM9" s="32">
        <v>1491.608</v>
      </c>
      <c r="BN9" s="32">
        <f>BM9/BL9*100</f>
        <v>59.66431999999999</v>
      </c>
      <c r="BO9" s="32">
        <v>0</v>
      </c>
      <c r="BP9" s="32">
        <f>BO9/12*2</f>
        <v>0</v>
      </c>
      <c r="BQ9" s="32">
        <v>0</v>
      </c>
      <c r="BR9" s="32" t="e">
        <f>BQ9/BP9*100</f>
        <v>#DIV/0!</v>
      </c>
      <c r="BS9" s="30">
        <v>8500</v>
      </c>
      <c r="BT9" s="30">
        <f>BS9/12*2</f>
        <v>1416.6666666666667</v>
      </c>
      <c r="BU9" s="32">
        <v>713.186</v>
      </c>
      <c r="BV9" s="32">
        <f>BU9/BT9*100</f>
        <v>50.34254117647059</v>
      </c>
      <c r="BW9" s="32">
        <v>2000</v>
      </c>
      <c r="BX9" s="32">
        <f>BW9/12*2</f>
        <v>333.3333333333333</v>
      </c>
      <c r="BY9" s="32">
        <v>251.981</v>
      </c>
      <c r="BZ9" s="32">
        <f>BY9/BX9*100</f>
        <v>75.5943</v>
      </c>
      <c r="CA9" s="30">
        <v>7297.5</v>
      </c>
      <c r="CB9" s="30">
        <f>CA9/12*4</f>
        <v>2432.5</v>
      </c>
      <c r="CC9" s="32">
        <v>2066.3</v>
      </c>
      <c r="CD9" s="31">
        <v>0</v>
      </c>
      <c r="CE9" s="31">
        <f>CD9/12*4</f>
        <v>0</v>
      </c>
      <c r="CF9" s="32">
        <v>0</v>
      </c>
      <c r="CG9" s="32">
        <v>69070</v>
      </c>
      <c r="CH9" s="32">
        <f>CG9/12*4</f>
        <v>23023.333333333332</v>
      </c>
      <c r="CI9" s="32">
        <v>18140.516</v>
      </c>
      <c r="CJ9" s="32">
        <f>CI9/CH9*100</f>
        <v>78.79187490951209</v>
      </c>
      <c r="CK9" s="32">
        <v>22500</v>
      </c>
      <c r="CL9" s="32">
        <f>CK9/12*4</f>
        <v>7500</v>
      </c>
      <c r="CM9" s="32">
        <v>7161.376</v>
      </c>
      <c r="CN9" s="32">
        <f>CM9/CL9*100</f>
        <v>95.48501333333334</v>
      </c>
      <c r="CO9" s="31">
        <v>3000</v>
      </c>
      <c r="CP9" s="31">
        <f>CO9/12*4</f>
        <v>1000</v>
      </c>
      <c r="CQ9" s="32">
        <v>585.683</v>
      </c>
      <c r="CR9" s="30">
        <v>1000</v>
      </c>
      <c r="CS9" s="30">
        <f>CR9/12*4</f>
        <v>333.3333333333333</v>
      </c>
      <c r="CT9" s="32">
        <v>0</v>
      </c>
      <c r="CU9" s="30">
        <v>0</v>
      </c>
      <c r="CV9" s="30">
        <f>CU9/12*4</f>
        <v>0</v>
      </c>
      <c r="CW9" s="32">
        <v>0</v>
      </c>
      <c r="CX9" s="34">
        <v>3000</v>
      </c>
      <c r="CY9" s="34">
        <f>CX9/12*4</f>
        <v>1000</v>
      </c>
      <c r="CZ9" s="32">
        <v>346</v>
      </c>
      <c r="DA9" s="32">
        <v>0</v>
      </c>
      <c r="DB9" s="28">
        <f aca="true" t="shared" si="10" ref="DB9:DB40">S9+W9+AA9+AE9+AI9+AM9+AP9+AS9+AV9+AX9+BA9+BD9+BK9+BO9+BS9+BW9+CA9+CD9+CG9+CO9+CR9+CU9+CX9</f>
        <v>557994.6000000001</v>
      </c>
      <c r="DC9" s="28">
        <f aca="true" t="shared" si="11" ref="DC9:DC40">T9+X9+AB9+AF9+AJ9+AN9+AQ9+AT9+AY9+BB9+BE9+BL9+BP9+BT9+BX9+CB9+CE9+CH9+CP9+CS9+CV9+CY9</f>
        <v>154081.53333333335</v>
      </c>
      <c r="DD9" s="28">
        <f aca="true" t="shared" si="12" ref="DD9:DD40">U9+Y9+AC9+AG9+AK9+AO9+AR9+AU9+AW9+AZ9+BC9+BF9+BM9+BQ9+BU9+BY9+CC9+CF9+CI9+CQ9+CT9+CW9+CZ9+DA9</f>
        <v>159588.44859999997</v>
      </c>
      <c r="DE9" s="30">
        <v>0</v>
      </c>
      <c r="DF9" s="30">
        <f>DE9/12*4</f>
        <v>0</v>
      </c>
      <c r="DG9" s="32">
        <v>0</v>
      </c>
      <c r="DH9" s="30">
        <v>0</v>
      </c>
      <c r="DI9" s="30">
        <f>DH9/12*4</f>
        <v>0</v>
      </c>
      <c r="DJ9" s="32">
        <v>0</v>
      </c>
      <c r="DK9" s="30">
        <v>0</v>
      </c>
      <c r="DL9" s="30">
        <f>DK9/12*4</f>
        <v>0</v>
      </c>
      <c r="DM9" s="32">
        <v>0</v>
      </c>
      <c r="DN9" s="30">
        <v>0</v>
      </c>
      <c r="DO9" s="30">
        <f>DN9/12*4</f>
        <v>0</v>
      </c>
      <c r="DP9" s="32">
        <v>0</v>
      </c>
      <c r="DQ9" s="30">
        <v>0</v>
      </c>
      <c r="DR9" s="30">
        <f>DQ9/12*4</f>
        <v>0</v>
      </c>
      <c r="DS9" s="32">
        <v>0</v>
      </c>
      <c r="DT9" s="32">
        <v>0</v>
      </c>
      <c r="DU9" s="32">
        <f>DT9/12*4</f>
        <v>0</v>
      </c>
      <c r="DV9" s="32">
        <v>0</v>
      </c>
      <c r="DW9" s="32">
        <v>0</v>
      </c>
      <c r="DX9" s="28">
        <f aca="true" t="shared" si="13" ref="DX9:DX40">DE9+DH9+DK9+DN9+DQ9+DT9</f>
        <v>0</v>
      </c>
      <c r="DY9" s="28">
        <f>DF9+DI9+DL9+DO9+DR9+DU9</f>
        <v>0</v>
      </c>
      <c r="DZ9" s="28">
        <f>DG9+DJ9+DM9+DP9+DS9+DV9</f>
        <v>0</v>
      </c>
    </row>
    <row r="10" spans="1:130" s="12" customFormat="1" ht="21.75" customHeight="1">
      <c r="A10" s="26">
        <v>2</v>
      </c>
      <c r="B10" s="50" t="s">
        <v>55</v>
      </c>
      <c r="C10" s="31">
        <v>1907.5</v>
      </c>
      <c r="D10" s="31">
        <v>0</v>
      </c>
      <c r="E10" s="64">
        <v>0.1</v>
      </c>
      <c r="F10" s="63">
        <v>3500</v>
      </c>
      <c r="G10" s="28">
        <f t="shared" si="0"/>
        <v>48056.100000000006</v>
      </c>
      <c r="H10" s="28">
        <f t="shared" si="1"/>
        <v>13743.916666666666</v>
      </c>
      <c r="I10" s="28">
        <f t="shared" si="2"/>
        <v>13373.291999999998</v>
      </c>
      <c r="J10" s="28">
        <f aca="true" t="shared" si="14" ref="J10:J73">I10/H10*100</f>
        <v>97.30335481758596</v>
      </c>
      <c r="K10" s="28">
        <f t="shared" si="3"/>
        <v>18472.3</v>
      </c>
      <c r="L10" s="28">
        <f t="shared" si="4"/>
        <v>3882.6499999999996</v>
      </c>
      <c r="M10" s="28">
        <f t="shared" si="5"/>
        <v>3511.992</v>
      </c>
      <c r="N10" s="28">
        <f aca="true" t="shared" si="15" ref="N10:N73">M10/L10*100</f>
        <v>90.45347893835397</v>
      </c>
      <c r="O10" s="28">
        <f t="shared" si="6"/>
        <v>8001.2</v>
      </c>
      <c r="P10" s="28">
        <f t="shared" si="7"/>
        <v>1333.5333333333333</v>
      </c>
      <c r="Q10" s="28">
        <f t="shared" si="8"/>
        <v>1324.513</v>
      </c>
      <c r="R10" s="28">
        <f aca="true" t="shared" si="16" ref="R10:R73">Q10/P10*100</f>
        <v>99.32357646353047</v>
      </c>
      <c r="S10" s="34">
        <v>803</v>
      </c>
      <c r="T10" s="34">
        <f aca="true" t="shared" si="17" ref="T10:T73">S10/12*2</f>
        <v>133.83333333333334</v>
      </c>
      <c r="U10" s="32">
        <v>202.191</v>
      </c>
      <c r="V10" s="28">
        <f aca="true" t="shared" si="18" ref="V10:V73">U10/T10*100</f>
        <v>151.07671232876712</v>
      </c>
      <c r="W10" s="34">
        <v>5006.2</v>
      </c>
      <c r="X10" s="34">
        <f aca="true" t="shared" si="19" ref="X10:X73">W10/12*2</f>
        <v>834.3666666666667</v>
      </c>
      <c r="Y10" s="32">
        <v>735.686</v>
      </c>
      <c r="Z10" s="28">
        <f aca="true" t="shared" si="20" ref="Z10:Z73">Y10/X10*100</f>
        <v>88.17298549798251</v>
      </c>
      <c r="AA10" s="32">
        <v>7198.2</v>
      </c>
      <c r="AB10" s="34">
        <f aca="true" t="shared" si="21" ref="AB10:AB73">AA10/12*2</f>
        <v>1199.7</v>
      </c>
      <c r="AC10" s="32">
        <v>1122.322</v>
      </c>
      <c r="AD10" s="28">
        <f aca="true" t="shared" si="22" ref="AD10:AD73">AC10/AB10*100</f>
        <v>93.55022088855546</v>
      </c>
      <c r="AE10" s="34">
        <v>123.6</v>
      </c>
      <c r="AF10" s="34">
        <f aca="true" t="shared" si="23" ref="AF10:AF73">AE10/12*4</f>
        <v>41.199999999999996</v>
      </c>
      <c r="AG10" s="32">
        <v>45.9</v>
      </c>
      <c r="AH10" s="28">
        <f aca="true" t="shared" si="24" ref="AH10:AH73">AG10/AF10*100</f>
        <v>111.40776699029126</v>
      </c>
      <c r="AI10" s="32"/>
      <c r="AJ10" s="32"/>
      <c r="AK10" s="32"/>
      <c r="AL10" s="28"/>
      <c r="AM10" s="31">
        <v>0</v>
      </c>
      <c r="AN10" s="31">
        <f aca="true" t="shared" si="25" ref="AN10:AN73">AM10/12*4</f>
        <v>0</v>
      </c>
      <c r="AO10" s="28"/>
      <c r="AP10" s="31">
        <v>0</v>
      </c>
      <c r="AQ10" s="30">
        <f aca="true" t="shared" si="26" ref="AQ10:AQ73">AP10/12*4</f>
        <v>0</v>
      </c>
      <c r="AR10" s="32"/>
      <c r="AS10" s="30">
        <v>29583.8</v>
      </c>
      <c r="AT10" s="30">
        <f aca="true" t="shared" si="27" ref="AT10:AT73">AS10/12*4</f>
        <v>9861.266666666666</v>
      </c>
      <c r="AU10" s="32">
        <v>9861.3</v>
      </c>
      <c r="AV10" s="31">
        <v>0</v>
      </c>
      <c r="AW10" s="28"/>
      <c r="AX10" s="30">
        <v>0</v>
      </c>
      <c r="AY10" s="30">
        <f aca="true" t="shared" si="28" ref="AY10:AY73">AX10/12*4</f>
        <v>0</v>
      </c>
      <c r="AZ10" s="32">
        <v>0</v>
      </c>
      <c r="BA10" s="31">
        <v>0</v>
      </c>
      <c r="BB10" s="31">
        <f aca="true" t="shared" si="29" ref="BB10:BB73">BA10/12*4</f>
        <v>0</v>
      </c>
      <c r="BC10" s="32"/>
      <c r="BD10" s="31">
        <v>0</v>
      </c>
      <c r="BE10" s="31">
        <f aca="true" t="shared" si="30" ref="BE10:BE73">BD10/12*4</f>
        <v>0</v>
      </c>
      <c r="BF10" s="32"/>
      <c r="BG10" s="28">
        <f aca="true" t="shared" si="31" ref="BG10:BG41">BK10+BO10+BS10+BW10</f>
        <v>641.3</v>
      </c>
      <c r="BH10" s="28">
        <f aca="true" t="shared" si="32" ref="BH10:BH73">BL10+BP10+BT10+BX10</f>
        <v>106.88333333333333</v>
      </c>
      <c r="BI10" s="28">
        <f t="shared" si="9"/>
        <v>348.519</v>
      </c>
      <c r="BJ10" s="28">
        <f aca="true" t="shared" si="33" ref="BJ10:BJ73">BI10/BH10*100</f>
        <v>326.07422423202877</v>
      </c>
      <c r="BK10" s="32">
        <v>641.3</v>
      </c>
      <c r="BL10" s="32">
        <f aca="true" t="shared" si="34" ref="BL10:BL73">BK10/12*2</f>
        <v>106.88333333333333</v>
      </c>
      <c r="BM10" s="32">
        <v>348.335</v>
      </c>
      <c r="BN10" s="32">
        <f aca="true" t="shared" si="35" ref="BN10:BN73">BM10/BL10*100</f>
        <v>325.9020739123655</v>
      </c>
      <c r="BO10" s="32">
        <v>0</v>
      </c>
      <c r="BP10" s="32">
        <f aca="true" t="shared" si="36" ref="BP10:BP73">BO10/12*2</f>
        <v>0</v>
      </c>
      <c r="BQ10" s="32">
        <v>0.184</v>
      </c>
      <c r="BR10" s="32" t="e">
        <f aca="true" t="shared" si="37" ref="BR10:BR73">BQ10/BP10*100</f>
        <v>#DIV/0!</v>
      </c>
      <c r="BS10" s="30">
        <v>0</v>
      </c>
      <c r="BT10" s="30">
        <f aca="true" t="shared" si="38" ref="BT10:BT73">BS10/12*2</f>
        <v>0</v>
      </c>
      <c r="BU10" s="32">
        <v>0</v>
      </c>
      <c r="BV10" s="32" t="e">
        <f aca="true" t="shared" si="39" ref="BV10:BV73">BU10/BT10*100</f>
        <v>#DIV/0!</v>
      </c>
      <c r="BW10" s="32">
        <v>0</v>
      </c>
      <c r="BX10" s="32">
        <f aca="true" t="shared" si="40" ref="BX10:BX73">BW10/12*2</f>
        <v>0</v>
      </c>
      <c r="BY10" s="32">
        <v>0</v>
      </c>
      <c r="BZ10" s="32" t="e">
        <f aca="true" t="shared" si="41" ref="BZ10:BZ73">BY10/BX10*100</f>
        <v>#DIV/0!</v>
      </c>
      <c r="CA10" s="30">
        <v>0</v>
      </c>
      <c r="CB10" s="30">
        <f aca="true" t="shared" si="42" ref="CB10:CB73">CA10/12*4</f>
        <v>0</v>
      </c>
      <c r="CC10" s="32">
        <v>0</v>
      </c>
      <c r="CD10" s="31">
        <v>0</v>
      </c>
      <c r="CE10" s="31">
        <f aca="true" t="shared" si="43" ref="CE10:CE73">CD10/12*4</f>
        <v>0</v>
      </c>
      <c r="CF10" s="32">
        <v>0</v>
      </c>
      <c r="CG10" s="32">
        <v>4700</v>
      </c>
      <c r="CH10" s="32">
        <f aca="true" t="shared" si="44" ref="CH10:CH73">CG10/12*4</f>
        <v>1566.6666666666667</v>
      </c>
      <c r="CI10" s="32">
        <v>1057.374</v>
      </c>
      <c r="CJ10" s="32">
        <f aca="true" t="shared" si="45" ref="CJ10:CJ73">CI10/CH10*100</f>
        <v>67.4919574468085</v>
      </c>
      <c r="CK10" s="32">
        <v>1500</v>
      </c>
      <c r="CL10" s="32">
        <f aca="true" t="shared" si="46" ref="CL10:CL73">CK10/12*4</f>
        <v>500</v>
      </c>
      <c r="CM10" s="32">
        <v>176.4</v>
      </c>
      <c r="CN10" s="32">
        <f aca="true" t="shared" si="47" ref="CN10:CN73">CM10/CL10*100</f>
        <v>35.28</v>
      </c>
      <c r="CO10" s="31">
        <v>0</v>
      </c>
      <c r="CP10" s="31">
        <f aca="true" t="shared" si="48" ref="CP10:CP73">CO10/12*4</f>
        <v>0</v>
      </c>
      <c r="CQ10" s="32">
        <v>0</v>
      </c>
      <c r="CR10" s="30">
        <v>0</v>
      </c>
      <c r="CS10" s="30">
        <f aca="true" t="shared" si="49" ref="CS10:CS73">CR10/12*4</f>
        <v>0</v>
      </c>
      <c r="CT10" s="32">
        <v>0</v>
      </c>
      <c r="CU10" s="30">
        <v>0</v>
      </c>
      <c r="CV10" s="30">
        <f aca="true" t="shared" si="50" ref="CV10:CV73">CU10/12*4</f>
        <v>0</v>
      </c>
      <c r="CW10" s="32">
        <v>0</v>
      </c>
      <c r="CX10" s="34">
        <v>0</v>
      </c>
      <c r="CY10" s="34">
        <f aca="true" t="shared" si="51" ref="CY10:CY73">CX10/12*4</f>
        <v>0</v>
      </c>
      <c r="CZ10" s="32">
        <v>0</v>
      </c>
      <c r="DA10" s="32">
        <v>0</v>
      </c>
      <c r="DB10" s="28">
        <f t="shared" si="10"/>
        <v>48056.100000000006</v>
      </c>
      <c r="DC10" s="28">
        <f t="shared" si="11"/>
        <v>13743.916666666666</v>
      </c>
      <c r="DD10" s="28">
        <f t="shared" si="12"/>
        <v>13373.291999999998</v>
      </c>
      <c r="DE10" s="30">
        <v>0</v>
      </c>
      <c r="DF10" s="30">
        <f aca="true" t="shared" si="52" ref="DF10:DF73">DE10/12*4</f>
        <v>0</v>
      </c>
      <c r="DG10" s="32">
        <v>0</v>
      </c>
      <c r="DH10" s="30">
        <v>0</v>
      </c>
      <c r="DI10" s="30">
        <f aca="true" t="shared" si="53" ref="DI10:DI73">DH10/12*4</f>
        <v>0</v>
      </c>
      <c r="DJ10" s="32">
        <v>0</v>
      </c>
      <c r="DK10" s="30">
        <v>0</v>
      </c>
      <c r="DL10" s="30">
        <f aca="true" t="shared" si="54" ref="DL10:DL73">DK10/12*4</f>
        <v>0</v>
      </c>
      <c r="DM10" s="32">
        <v>0</v>
      </c>
      <c r="DN10" s="30">
        <v>0</v>
      </c>
      <c r="DO10" s="30">
        <f aca="true" t="shared" si="55" ref="DO10:DO73">DN10/12*4</f>
        <v>0</v>
      </c>
      <c r="DP10" s="32">
        <v>0</v>
      </c>
      <c r="DQ10" s="30">
        <v>0</v>
      </c>
      <c r="DR10" s="30">
        <f aca="true" t="shared" si="56" ref="DR10:DR73">DQ10/12*4</f>
        <v>0</v>
      </c>
      <c r="DS10" s="32">
        <v>0</v>
      </c>
      <c r="DT10" s="32">
        <v>9610.2</v>
      </c>
      <c r="DU10" s="32">
        <f aca="true" t="shared" si="57" ref="DU10:DU73">DT10/12*4</f>
        <v>3203.4</v>
      </c>
      <c r="DV10" s="32">
        <v>40</v>
      </c>
      <c r="DW10" s="32">
        <v>0</v>
      </c>
      <c r="DX10" s="28">
        <f t="shared" si="13"/>
        <v>9610.2</v>
      </c>
      <c r="DY10" s="28">
        <f aca="true" t="shared" si="58" ref="DY10:DY73">DF10+DI10+DL10+DO10+DR10+DU10</f>
        <v>3203.4</v>
      </c>
      <c r="DZ10" s="28">
        <f aca="true" t="shared" si="59" ref="DZ10:DZ41">DG10+DJ10+DM10+DP10+DS10+DV10</f>
        <v>40</v>
      </c>
    </row>
    <row r="11" spans="1:130" s="12" customFormat="1" ht="21" customHeight="1">
      <c r="A11" s="26">
        <v>3</v>
      </c>
      <c r="B11" s="50" t="s">
        <v>56</v>
      </c>
      <c r="C11" s="31">
        <v>11312.4</v>
      </c>
      <c r="D11" s="31">
        <v>0</v>
      </c>
      <c r="E11" s="64">
        <v>3629.2</v>
      </c>
      <c r="F11" s="64">
        <v>50.4</v>
      </c>
      <c r="G11" s="28">
        <f t="shared" si="0"/>
        <v>8585.699999999999</v>
      </c>
      <c r="H11" s="28">
        <f t="shared" si="1"/>
        <v>2395.65</v>
      </c>
      <c r="I11" s="28">
        <f t="shared" si="2"/>
        <v>2343.009</v>
      </c>
      <c r="J11" s="28">
        <f t="shared" si="14"/>
        <v>97.80264228914908</v>
      </c>
      <c r="K11" s="28">
        <f t="shared" si="3"/>
        <v>3328.6</v>
      </c>
      <c r="L11" s="28">
        <f t="shared" si="4"/>
        <v>643.2833333333333</v>
      </c>
      <c r="M11" s="28">
        <f t="shared" si="5"/>
        <v>590.6089999999999</v>
      </c>
      <c r="N11" s="28">
        <f t="shared" si="15"/>
        <v>91.81164339197346</v>
      </c>
      <c r="O11" s="28">
        <f t="shared" si="6"/>
        <v>1835.1999999999998</v>
      </c>
      <c r="P11" s="28">
        <f t="shared" si="7"/>
        <v>305.8666666666667</v>
      </c>
      <c r="Q11" s="28">
        <f t="shared" si="8"/>
        <v>470.40099999999995</v>
      </c>
      <c r="R11" s="28">
        <f t="shared" si="16"/>
        <v>153.79282911944202</v>
      </c>
      <c r="S11" s="34">
        <v>720.1</v>
      </c>
      <c r="T11" s="34">
        <f t="shared" si="17"/>
        <v>120.01666666666667</v>
      </c>
      <c r="U11" s="32">
        <v>113.201</v>
      </c>
      <c r="V11" s="28">
        <f t="shared" si="18"/>
        <v>94.32106651853908</v>
      </c>
      <c r="W11" s="34">
        <v>585</v>
      </c>
      <c r="X11" s="34">
        <f t="shared" si="19"/>
        <v>97.5</v>
      </c>
      <c r="Y11" s="32">
        <v>74.17</v>
      </c>
      <c r="Z11" s="28">
        <f t="shared" si="20"/>
        <v>76.07179487179488</v>
      </c>
      <c r="AA11" s="34">
        <v>1115.1</v>
      </c>
      <c r="AB11" s="34">
        <f t="shared" si="21"/>
        <v>185.85</v>
      </c>
      <c r="AC11" s="32">
        <v>357.2</v>
      </c>
      <c r="AD11" s="28">
        <f t="shared" si="22"/>
        <v>192.19800914716168</v>
      </c>
      <c r="AE11" s="34">
        <v>8</v>
      </c>
      <c r="AF11" s="34">
        <f t="shared" si="23"/>
        <v>2.6666666666666665</v>
      </c>
      <c r="AG11" s="32">
        <v>0</v>
      </c>
      <c r="AH11" s="28">
        <f t="shared" si="24"/>
        <v>0</v>
      </c>
      <c r="AI11" s="32"/>
      <c r="AJ11" s="32"/>
      <c r="AK11" s="32"/>
      <c r="AL11" s="28"/>
      <c r="AM11" s="31">
        <v>0</v>
      </c>
      <c r="AN11" s="31">
        <f t="shared" si="25"/>
        <v>0</v>
      </c>
      <c r="AO11" s="28"/>
      <c r="AP11" s="31">
        <v>0</v>
      </c>
      <c r="AQ11" s="30">
        <f t="shared" si="26"/>
        <v>0</v>
      </c>
      <c r="AR11" s="32"/>
      <c r="AS11" s="30">
        <v>5257.1</v>
      </c>
      <c r="AT11" s="30">
        <f t="shared" si="27"/>
        <v>1752.3666666666668</v>
      </c>
      <c r="AU11" s="32">
        <v>1752.4</v>
      </c>
      <c r="AV11" s="31">
        <v>0</v>
      </c>
      <c r="AW11" s="28"/>
      <c r="AX11" s="30">
        <v>0</v>
      </c>
      <c r="AY11" s="30">
        <f t="shared" si="28"/>
        <v>0</v>
      </c>
      <c r="AZ11" s="32">
        <v>0</v>
      </c>
      <c r="BA11" s="31">
        <v>0</v>
      </c>
      <c r="BB11" s="31">
        <f t="shared" si="29"/>
        <v>0</v>
      </c>
      <c r="BC11" s="32"/>
      <c r="BD11" s="31">
        <v>0</v>
      </c>
      <c r="BE11" s="31">
        <f t="shared" si="30"/>
        <v>0</v>
      </c>
      <c r="BF11" s="32"/>
      <c r="BG11" s="28">
        <f t="shared" si="31"/>
        <v>377.29999999999995</v>
      </c>
      <c r="BH11" s="28">
        <f t="shared" si="32"/>
        <v>62.883333333333326</v>
      </c>
      <c r="BI11" s="28">
        <f t="shared" si="9"/>
        <v>46.038000000000004</v>
      </c>
      <c r="BJ11" s="28">
        <f t="shared" si="33"/>
        <v>73.21176782401274</v>
      </c>
      <c r="BK11" s="32">
        <v>6.9</v>
      </c>
      <c r="BL11" s="32">
        <f t="shared" si="34"/>
        <v>1.1500000000000001</v>
      </c>
      <c r="BM11" s="32">
        <v>45.938</v>
      </c>
      <c r="BN11" s="32">
        <f t="shared" si="35"/>
        <v>3994.608695652174</v>
      </c>
      <c r="BO11" s="32">
        <v>370.4</v>
      </c>
      <c r="BP11" s="32">
        <f t="shared" si="36"/>
        <v>61.73333333333333</v>
      </c>
      <c r="BQ11" s="32">
        <v>0.1</v>
      </c>
      <c r="BR11" s="32">
        <f t="shared" si="37"/>
        <v>0.16198704103671707</v>
      </c>
      <c r="BS11" s="30">
        <v>0</v>
      </c>
      <c r="BT11" s="30">
        <f t="shared" si="38"/>
        <v>0</v>
      </c>
      <c r="BU11" s="32">
        <v>0</v>
      </c>
      <c r="BV11" s="32" t="e">
        <f t="shared" si="39"/>
        <v>#DIV/0!</v>
      </c>
      <c r="BW11" s="32">
        <v>0</v>
      </c>
      <c r="BX11" s="32">
        <f t="shared" si="40"/>
        <v>0</v>
      </c>
      <c r="BY11" s="32">
        <v>0</v>
      </c>
      <c r="BZ11" s="32" t="e">
        <f t="shared" si="41"/>
        <v>#DIV/0!</v>
      </c>
      <c r="CA11" s="30">
        <v>0</v>
      </c>
      <c r="CB11" s="30">
        <f t="shared" si="42"/>
        <v>0</v>
      </c>
      <c r="CC11" s="32">
        <v>0</v>
      </c>
      <c r="CD11" s="31">
        <v>0</v>
      </c>
      <c r="CE11" s="31">
        <f t="shared" si="43"/>
        <v>0</v>
      </c>
      <c r="CF11" s="32">
        <v>0</v>
      </c>
      <c r="CG11" s="32">
        <v>523.1</v>
      </c>
      <c r="CH11" s="32">
        <f t="shared" si="44"/>
        <v>174.36666666666667</v>
      </c>
      <c r="CI11" s="32">
        <v>0</v>
      </c>
      <c r="CJ11" s="32">
        <f t="shared" si="45"/>
        <v>0</v>
      </c>
      <c r="CK11" s="32">
        <v>523.1</v>
      </c>
      <c r="CL11" s="32">
        <f t="shared" si="46"/>
        <v>174.36666666666667</v>
      </c>
      <c r="CM11" s="32">
        <v>0</v>
      </c>
      <c r="CN11" s="32">
        <f t="shared" si="47"/>
        <v>0</v>
      </c>
      <c r="CO11" s="31">
        <v>0</v>
      </c>
      <c r="CP11" s="31">
        <f t="shared" si="48"/>
        <v>0</v>
      </c>
      <c r="CQ11" s="32">
        <v>0</v>
      </c>
      <c r="CR11" s="30">
        <v>0</v>
      </c>
      <c r="CS11" s="30">
        <f t="shared" si="49"/>
        <v>0</v>
      </c>
      <c r="CT11" s="32">
        <v>0</v>
      </c>
      <c r="CU11" s="30">
        <v>0</v>
      </c>
      <c r="CV11" s="30">
        <f t="shared" si="50"/>
        <v>0</v>
      </c>
      <c r="CW11" s="32">
        <v>0</v>
      </c>
      <c r="CX11" s="34">
        <v>0</v>
      </c>
      <c r="CY11" s="34">
        <f t="shared" si="51"/>
        <v>0</v>
      </c>
      <c r="CZ11" s="32">
        <v>0</v>
      </c>
      <c r="DA11" s="32">
        <v>0</v>
      </c>
      <c r="DB11" s="28">
        <f t="shared" si="10"/>
        <v>8585.699999999999</v>
      </c>
      <c r="DC11" s="28">
        <f t="shared" si="11"/>
        <v>2395.65</v>
      </c>
      <c r="DD11" s="28">
        <f t="shared" si="12"/>
        <v>2343.009</v>
      </c>
      <c r="DE11" s="30">
        <v>0</v>
      </c>
      <c r="DF11" s="30">
        <f t="shared" si="52"/>
        <v>0</v>
      </c>
      <c r="DG11" s="32">
        <v>0</v>
      </c>
      <c r="DH11" s="30">
        <v>0</v>
      </c>
      <c r="DI11" s="30">
        <f t="shared" si="53"/>
        <v>0</v>
      </c>
      <c r="DJ11" s="32">
        <v>0</v>
      </c>
      <c r="DK11" s="30">
        <v>0</v>
      </c>
      <c r="DL11" s="30">
        <f t="shared" si="54"/>
        <v>0</v>
      </c>
      <c r="DM11" s="32">
        <v>0</v>
      </c>
      <c r="DN11" s="30">
        <v>0</v>
      </c>
      <c r="DO11" s="30">
        <f t="shared" si="55"/>
        <v>0</v>
      </c>
      <c r="DP11" s="32">
        <v>0</v>
      </c>
      <c r="DQ11" s="30">
        <v>0</v>
      </c>
      <c r="DR11" s="30">
        <f t="shared" si="56"/>
        <v>0</v>
      </c>
      <c r="DS11" s="32">
        <v>0</v>
      </c>
      <c r="DT11" s="32">
        <v>689.6</v>
      </c>
      <c r="DU11" s="32">
        <f t="shared" si="57"/>
        <v>229.86666666666667</v>
      </c>
      <c r="DV11" s="32">
        <v>0</v>
      </c>
      <c r="DW11" s="32">
        <v>0</v>
      </c>
      <c r="DX11" s="28">
        <f t="shared" si="13"/>
        <v>689.6</v>
      </c>
      <c r="DY11" s="28">
        <f t="shared" si="58"/>
        <v>229.86666666666667</v>
      </c>
      <c r="DZ11" s="28">
        <f t="shared" si="59"/>
        <v>0</v>
      </c>
    </row>
    <row r="12" spans="1:130" s="12" customFormat="1" ht="21" customHeight="1">
      <c r="A12" s="26">
        <v>4</v>
      </c>
      <c r="B12" s="50" t="s">
        <v>57</v>
      </c>
      <c r="C12" s="31">
        <v>966.9</v>
      </c>
      <c r="D12" s="31">
        <v>0</v>
      </c>
      <c r="E12" s="64">
        <v>840.8</v>
      </c>
      <c r="F12" s="63">
        <v>1100</v>
      </c>
      <c r="G12" s="28">
        <f t="shared" si="0"/>
        <v>23199.2</v>
      </c>
      <c r="H12" s="28">
        <f t="shared" si="1"/>
        <v>7089.0666666666675</v>
      </c>
      <c r="I12" s="28">
        <f t="shared" si="2"/>
        <v>7054.699</v>
      </c>
      <c r="J12" s="28">
        <f t="shared" si="14"/>
        <v>99.51520181312065</v>
      </c>
      <c r="K12" s="28">
        <f t="shared" si="3"/>
        <v>4817</v>
      </c>
      <c r="L12" s="28">
        <f t="shared" si="4"/>
        <v>961.6666666666667</v>
      </c>
      <c r="M12" s="28">
        <f t="shared" si="5"/>
        <v>927.299</v>
      </c>
      <c r="N12" s="28">
        <f t="shared" si="15"/>
        <v>96.42623916811091</v>
      </c>
      <c r="O12" s="28">
        <f t="shared" si="6"/>
        <v>1441</v>
      </c>
      <c r="P12" s="28">
        <f t="shared" si="7"/>
        <v>240.16666666666669</v>
      </c>
      <c r="Q12" s="28">
        <f t="shared" si="8"/>
        <v>547.103</v>
      </c>
      <c r="R12" s="28">
        <f t="shared" si="16"/>
        <v>227.801387925052</v>
      </c>
      <c r="S12" s="34">
        <v>71</v>
      </c>
      <c r="T12" s="34">
        <f t="shared" si="17"/>
        <v>11.833333333333334</v>
      </c>
      <c r="U12" s="32">
        <v>0</v>
      </c>
      <c r="V12" s="28">
        <f t="shared" si="18"/>
        <v>0</v>
      </c>
      <c r="W12" s="34">
        <v>1705</v>
      </c>
      <c r="X12" s="34">
        <f t="shared" si="19"/>
        <v>284.1666666666667</v>
      </c>
      <c r="Y12" s="32">
        <v>245</v>
      </c>
      <c r="Z12" s="28">
        <f t="shared" si="20"/>
        <v>86.21700879765395</v>
      </c>
      <c r="AA12" s="34">
        <v>1370</v>
      </c>
      <c r="AB12" s="34">
        <f t="shared" si="21"/>
        <v>228.33333333333334</v>
      </c>
      <c r="AC12" s="32">
        <v>547.103</v>
      </c>
      <c r="AD12" s="28">
        <f t="shared" si="22"/>
        <v>239.60715328467148</v>
      </c>
      <c r="AE12" s="34">
        <v>58</v>
      </c>
      <c r="AF12" s="34">
        <f t="shared" si="23"/>
        <v>19.333333333333332</v>
      </c>
      <c r="AG12" s="32">
        <v>15</v>
      </c>
      <c r="AH12" s="28">
        <f t="shared" si="24"/>
        <v>77.58620689655173</v>
      </c>
      <c r="AI12" s="32"/>
      <c r="AJ12" s="32"/>
      <c r="AK12" s="32"/>
      <c r="AL12" s="28"/>
      <c r="AM12" s="31">
        <v>0</v>
      </c>
      <c r="AN12" s="31">
        <f t="shared" si="25"/>
        <v>0</v>
      </c>
      <c r="AO12" s="28"/>
      <c r="AP12" s="31">
        <v>0</v>
      </c>
      <c r="AQ12" s="30">
        <f t="shared" si="26"/>
        <v>0</v>
      </c>
      <c r="AR12" s="32"/>
      <c r="AS12" s="30">
        <v>18382.2</v>
      </c>
      <c r="AT12" s="30">
        <f t="shared" si="27"/>
        <v>6127.400000000001</v>
      </c>
      <c r="AU12" s="32">
        <v>6127.4</v>
      </c>
      <c r="AV12" s="31">
        <v>0</v>
      </c>
      <c r="AW12" s="28"/>
      <c r="AX12" s="30">
        <v>0</v>
      </c>
      <c r="AY12" s="30">
        <f t="shared" si="28"/>
        <v>0</v>
      </c>
      <c r="AZ12" s="32">
        <v>0</v>
      </c>
      <c r="BA12" s="31">
        <v>0</v>
      </c>
      <c r="BB12" s="31">
        <f t="shared" si="29"/>
        <v>0</v>
      </c>
      <c r="BC12" s="32"/>
      <c r="BD12" s="31">
        <v>0</v>
      </c>
      <c r="BE12" s="31">
        <f t="shared" si="30"/>
        <v>0</v>
      </c>
      <c r="BF12" s="32"/>
      <c r="BG12" s="28">
        <f t="shared" si="31"/>
        <v>718</v>
      </c>
      <c r="BH12" s="28">
        <f t="shared" si="32"/>
        <v>119.66666666666666</v>
      </c>
      <c r="BI12" s="28">
        <f t="shared" si="9"/>
        <v>120.196</v>
      </c>
      <c r="BJ12" s="28">
        <f t="shared" si="33"/>
        <v>100.44233983286908</v>
      </c>
      <c r="BK12" s="32">
        <v>300</v>
      </c>
      <c r="BL12" s="32">
        <f t="shared" si="34"/>
        <v>50</v>
      </c>
      <c r="BM12" s="32">
        <v>0</v>
      </c>
      <c r="BN12" s="32">
        <f t="shared" si="35"/>
        <v>0</v>
      </c>
      <c r="BO12" s="32">
        <v>58</v>
      </c>
      <c r="BP12" s="32">
        <f t="shared" si="36"/>
        <v>9.666666666666666</v>
      </c>
      <c r="BQ12" s="32">
        <v>0.196</v>
      </c>
      <c r="BR12" s="32">
        <f t="shared" si="37"/>
        <v>2.027586206896552</v>
      </c>
      <c r="BS12" s="30">
        <v>360</v>
      </c>
      <c r="BT12" s="30">
        <f t="shared" si="38"/>
        <v>60</v>
      </c>
      <c r="BU12" s="32">
        <v>120</v>
      </c>
      <c r="BV12" s="32">
        <f t="shared" si="39"/>
        <v>200</v>
      </c>
      <c r="BW12" s="32">
        <v>0</v>
      </c>
      <c r="BX12" s="32">
        <f t="shared" si="40"/>
        <v>0</v>
      </c>
      <c r="BY12" s="32">
        <v>0</v>
      </c>
      <c r="BZ12" s="32" t="e">
        <f t="shared" si="41"/>
        <v>#DIV/0!</v>
      </c>
      <c r="CA12" s="30">
        <v>0</v>
      </c>
      <c r="CB12" s="30">
        <f t="shared" si="42"/>
        <v>0</v>
      </c>
      <c r="CC12" s="32">
        <v>0</v>
      </c>
      <c r="CD12" s="31">
        <v>0</v>
      </c>
      <c r="CE12" s="31">
        <f t="shared" si="43"/>
        <v>0</v>
      </c>
      <c r="CF12" s="32">
        <v>0</v>
      </c>
      <c r="CG12" s="32">
        <v>895</v>
      </c>
      <c r="CH12" s="32">
        <f t="shared" si="44"/>
        <v>298.3333333333333</v>
      </c>
      <c r="CI12" s="32">
        <v>0</v>
      </c>
      <c r="CJ12" s="32">
        <f t="shared" si="45"/>
        <v>0</v>
      </c>
      <c r="CK12" s="32">
        <v>895</v>
      </c>
      <c r="CL12" s="32">
        <f t="shared" si="46"/>
        <v>298.3333333333333</v>
      </c>
      <c r="CM12" s="32">
        <v>0</v>
      </c>
      <c r="CN12" s="32">
        <f t="shared" si="47"/>
        <v>0</v>
      </c>
      <c r="CO12" s="31">
        <v>0</v>
      </c>
      <c r="CP12" s="31">
        <f t="shared" si="48"/>
        <v>0</v>
      </c>
      <c r="CQ12" s="32">
        <v>0</v>
      </c>
      <c r="CR12" s="30">
        <v>0</v>
      </c>
      <c r="CS12" s="30">
        <f t="shared" si="49"/>
        <v>0</v>
      </c>
      <c r="CT12" s="32">
        <v>0</v>
      </c>
      <c r="CU12" s="30">
        <v>0</v>
      </c>
      <c r="CV12" s="30">
        <f t="shared" si="50"/>
        <v>0</v>
      </c>
      <c r="CW12" s="32">
        <v>0</v>
      </c>
      <c r="CX12" s="34">
        <v>0</v>
      </c>
      <c r="CY12" s="34">
        <f t="shared" si="51"/>
        <v>0</v>
      </c>
      <c r="CZ12" s="32">
        <v>0</v>
      </c>
      <c r="DA12" s="32">
        <v>0</v>
      </c>
      <c r="DB12" s="28">
        <f t="shared" si="10"/>
        <v>23199.2</v>
      </c>
      <c r="DC12" s="28">
        <f t="shared" si="11"/>
        <v>7089.0666666666675</v>
      </c>
      <c r="DD12" s="28">
        <f t="shared" si="12"/>
        <v>7054.699</v>
      </c>
      <c r="DE12" s="30">
        <v>0</v>
      </c>
      <c r="DF12" s="30">
        <f t="shared" si="52"/>
        <v>0</v>
      </c>
      <c r="DG12" s="32">
        <v>0</v>
      </c>
      <c r="DH12" s="30">
        <v>0</v>
      </c>
      <c r="DI12" s="30">
        <f t="shared" si="53"/>
        <v>0</v>
      </c>
      <c r="DJ12" s="32">
        <v>0</v>
      </c>
      <c r="DK12" s="30">
        <v>0</v>
      </c>
      <c r="DL12" s="30">
        <f t="shared" si="54"/>
        <v>0</v>
      </c>
      <c r="DM12" s="32">
        <v>0</v>
      </c>
      <c r="DN12" s="30">
        <v>0</v>
      </c>
      <c r="DO12" s="30">
        <f t="shared" si="55"/>
        <v>0</v>
      </c>
      <c r="DP12" s="32">
        <v>0</v>
      </c>
      <c r="DQ12" s="30">
        <v>0</v>
      </c>
      <c r="DR12" s="30">
        <f t="shared" si="56"/>
        <v>0</v>
      </c>
      <c r="DS12" s="32">
        <v>0</v>
      </c>
      <c r="DT12" s="32">
        <v>1160</v>
      </c>
      <c r="DU12" s="32">
        <f t="shared" si="57"/>
        <v>386.6666666666667</v>
      </c>
      <c r="DV12" s="32">
        <v>0</v>
      </c>
      <c r="DW12" s="32">
        <v>0</v>
      </c>
      <c r="DX12" s="28">
        <f t="shared" si="13"/>
        <v>1160</v>
      </c>
      <c r="DY12" s="28">
        <f t="shared" si="58"/>
        <v>386.6666666666667</v>
      </c>
      <c r="DZ12" s="28">
        <f t="shared" si="59"/>
        <v>0</v>
      </c>
    </row>
    <row r="13" spans="1:130" s="12" customFormat="1" ht="21" customHeight="1">
      <c r="A13" s="26">
        <v>5</v>
      </c>
      <c r="B13" s="50" t="s">
        <v>58</v>
      </c>
      <c r="C13" s="31">
        <v>727.1</v>
      </c>
      <c r="D13" s="31">
        <v>0</v>
      </c>
      <c r="E13" s="64">
        <v>727.1</v>
      </c>
      <c r="F13" s="64">
        <v>53.2</v>
      </c>
      <c r="G13" s="28">
        <f t="shared" si="0"/>
        <v>30219.4</v>
      </c>
      <c r="H13" s="28">
        <f t="shared" si="1"/>
        <v>8689.133333333333</v>
      </c>
      <c r="I13" s="28">
        <f t="shared" si="2"/>
        <v>7245.105</v>
      </c>
      <c r="J13" s="28">
        <f t="shared" si="14"/>
        <v>83.38121561797493</v>
      </c>
      <c r="K13" s="28">
        <f t="shared" si="3"/>
        <v>9404</v>
      </c>
      <c r="L13" s="28">
        <f t="shared" si="4"/>
        <v>1750.6666666666667</v>
      </c>
      <c r="M13" s="28">
        <f t="shared" si="5"/>
        <v>306.605</v>
      </c>
      <c r="N13" s="28">
        <f t="shared" si="15"/>
        <v>17.513613861386137</v>
      </c>
      <c r="O13" s="28">
        <f t="shared" si="6"/>
        <v>3188.5</v>
      </c>
      <c r="P13" s="28">
        <f t="shared" si="7"/>
        <v>531.4166666666666</v>
      </c>
      <c r="Q13" s="28">
        <f t="shared" si="8"/>
        <v>205.273</v>
      </c>
      <c r="R13" s="28">
        <f t="shared" si="16"/>
        <v>38.62750509644034</v>
      </c>
      <c r="S13" s="34">
        <v>41.5</v>
      </c>
      <c r="T13" s="34">
        <f t="shared" si="17"/>
        <v>6.916666666666667</v>
      </c>
      <c r="U13" s="32">
        <v>4.123</v>
      </c>
      <c r="V13" s="28">
        <f t="shared" si="18"/>
        <v>59.60963855421687</v>
      </c>
      <c r="W13" s="34">
        <v>4230.9</v>
      </c>
      <c r="X13" s="34">
        <f t="shared" si="19"/>
        <v>705.15</v>
      </c>
      <c r="Y13" s="32">
        <v>90.9</v>
      </c>
      <c r="Z13" s="28">
        <f t="shared" si="20"/>
        <v>12.890874282067646</v>
      </c>
      <c r="AA13" s="34">
        <v>3147</v>
      </c>
      <c r="AB13" s="34">
        <f t="shared" si="21"/>
        <v>524.5</v>
      </c>
      <c r="AC13" s="32">
        <v>201.15</v>
      </c>
      <c r="AD13" s="28">
        <f t="shared" si="22"/>
        <v>38.350810295519544</v>
      </c>
      <c r="AE13" s="34">
        <v>20</v>
      </c>
      <c r="AF13" s="34">
        <f t="shared" si="23"/>
        <v>6.666666666666667</v>
      </c>
      <c r="AG13" s="32">
        <v>0</v>
      </c>
      <c r="AH13" s="28">
        <f t="shared" si="24"/>
        <v>0</v>
      </c>
      <c r="AI13" s="32"/>
      <c r="AJ13" s="32"/>
      <c r="AK13" s="32"/>
      <c r="AL13" s="28"/>
      <c r="AM13" s="31">
        <v>0</v>
      </c>
      <c r="AN13" s="31">
        <f t="shared" si="25"/>
        <v>0</v>
      </c>
      <c r="AO13" s="28"/>
      <c r="AP13" s="31">
        <v>0</v>
      </c>
      <c r="AQ13" s="30">
        <f t="shared" si="26"/>
        <v>0</v>
      </c>
      <c r="AR13" s="32"/>
      <c r="AS13" s="30">
        <v>20815.4</v>
      </c>
      <c r="AT13" s="30">
        <f t="shared" si="27"/>
        <v>6938.466666666667</v>
      </c>
      <c r="AU13" s="32">
        <v>6938.5</v>
      </c>
      <c r="AV13" s="31">
        <v>0</v>
      </c>
      <c r="AW13" s="28"/>
      <c r="AX13" s="30">
        <v>0</v>
      </c>
      <c r="AY13" s="30">
        <f t="shared" si="28"/>
        <v>0</v>
      </c>
      <c r="AZ13" s="32">
        <v>0</v>
      </c>
      <c r="BA13" s="31">
        <v>0</v>
      </c>
      <c r="BB13" s="31">
        <f t="shared" si="29"/>
        <v>0</v>
      </c>
      <c r="BC13" s="32"/>
      <c r="BD13" s="31">
        <v>0</v>
      </c>
      <c r="BE13" s="31">
        <f t="shared" si="30"/>
        <v>0</v>
      </c>
      <c r="BF13" s="32"/>
      <c r="BG13" s="28">
        <f t="shared" si="31"/>
        <v>884.6</v>
      </c>
      <c r="BH13" s="28">
        <f t="shared" si="32"/>
        <v>147.43333333333334</v>
      </c>
      <c r="BI13" s="28">
        <f t="shared" si="9"/>
        <v>10.432</v>
      </c>
      <c r="BJ13" s="28">
        <f t="shared" si="33"/>
        <v>7.075740447659959</v>
      </c>
      <c r="BK13" s="32">
        <v>0</v>
      </c>
      <c r="BL13" s="32">
        <f t="shared" si="34"/>
        <v>0</v>
      </c>
      <c r="BM13" s="32">
        <v>0</v>
      </c>
      <c r="BN13" s="32" t="e">
        <f t="shared" si="35"/>
        <v>#DIV/0!</v>
      </c>
      <c r="BO13" s="32">
        <v>884.6</v>
      </c>
      <c r="BP13" s="32">
        <f t="shared" si="36"/>
        <v>147.43333333333334</v>
      </c>
      <c r="BQ13" s="32">
        <v>10.432</v>
      </c>
      <c r="BR13" s="32">
        <f t="shared" si="37"/>
        <v>7.075740447659959</v>
      </c>
      <c r="BS13" s="30">
        <v>0</v>
      </c>
      <c r="BT13" s="30">
        <f t="shared" si="38"/>
        <v>0</v>
      </c>
      <c r="BU13" s="32">
        <v>0</v>
      </c>
      <c r="BV13" s="32" t="e">
        <f t="shared" si="39"/>
        <v>#DIV/0!</v>
      </c>
      <c r="BW13" s="32">
        <v>0</v>
      </c>
      <c r="BX13" s="32">
        <f t="shared" si="40"/>
        <v>0</v>
      </c>
      <c r="BY13" s="32">
        <v>0</v>
      </c>
      <c r="BZ13" s="32" t="e">
        <f t="shared" si="41"/>
        <v>#DIV/0!</v>
      </c>
      <c r="CA13" s="30">
        <v>0</v>
      </c>
      <c r="CB13" s="30">
        <f t="shared" si="42"/>
        <v>0</v>
      </c>
      <c r="CC13" s="32">
        <v>0</v>
      </c>
      <c r="CD13" s="31">
        <v>0</v>
      </c>
      <c r="CE13" s="31">
        <f t="shared" si="43"/>
        <v>0</v>
      </c>
      <c r="CF13" s="32">
        <v>0</v>
      </c>
      <c r="CG13" s="32">
        <v>1080</v>
      </c>
      <c r="CH13" s="32">
        <f t="shared" si="44"/>
        <v>360</v>
      </c>
      <c r="CI13" s="32">
        <v>0</v>
      </c>
      <c r="CJ13" s="32">
        <f t="shared" si="45"/>
        <v>0</v>
      </c>
      <c r="CK13" s="32">
        <v>1080</v>
      </c>
      <c r="CL13" s="32">
        <f t="shared" si="46"/>
        <v>360</v>
      </c>
      <c r="CM13" s="32">
        <v>0</v>
      </c>
      <c r="CN13" s="32">
        <f t="shared" si="47"/>
        <v>0</v>
      </c>
      <c r="CO13" s="31">
        <v>0</v>
      </c>
      <c r="CP13" s="31">
        <f t="shared" si="48"/>
        <v>0</v>
      </c>
      <c r="CQ13" s="32">
        <v>0</v>
      </c>
      <c r="CR13" s="30">
        <v>0</v>
      </c>
      <c r="CS13" s="30">
        <f t="shared" si="49"/>
        <v>0</v>
      </c>
      <c r="CT13" s="32">
        <v>0</v>
      </c>
      <c r="CU13" s="30">
        <v>0</v>
      </c>
      <c r="CV13" s="30">
        <f t="shared" si="50"/>
        <v>0</v>
      </c>
      <c r="CW13" s="32">
        <v>0</v>
      </c>
      <c r="CX13" s="34">
        <v>0</v>
      </c>
      <c r="CY13" s="34">
        <f t="shared" si="51"/>
        <v>0</v>
      </c>
      <c r="CZ13" s="32">
        <v>0</v>
      </c>
      <c r="DA13" s="32">
        <v>0</v>
      </c>
      <c r="DB13" s="28">
        <f t="shared" si="10"/>
        <v>30219.4</v>
      </c>
      <c r="DC13" s="28">
        <f t="shared" si="11"/>
        <v>8689.133333333333</v>
      </c>
      <c r="DD13" s="28">
        <f t="shared" si="12"/>
        <v>7245.105</v>
      </c>
      <c r="DE13" s="30">
        <v>0</v>
      </c>
      <c r="DF13" s="30">
        <f t="shared" si="52"/>
        <v>0</v>
      </c>
      <c r="DG13" s="32">
        <v>0</v>
      </c>
      <c r="DH13" s="30">
        <v>0</v>
      </c>
      <c r="DI13" s="30">
        <f t="shared" si="53"/>
        <v>0</v>
      </c>
      <c r="DJ13" s="32">
        <v>0</v>
      </c>
      <c r="DK13" s="30">
        <v>0</v>
      </c>
      <c r="DL13" s="30">
        <f t="shared" si="54"/>
        <v>0</v>
      </c>
      <c r="DM13" s="32">
        <v>0</v>
      </c>
      <c r="DN13" s="30">
        <v>0</v>
      </c>
      <c r="DO13" s="30">
        <f t="shared" si="55"/>
        <v>0</v>
      </c>
      <c r="DP13" s="32">
        <v>0</v>
      </c>
      <c r="DQ13" s="30">
        <v>0</v>
      </c>
      <c r="DR13" s="30">
        <f t="shared" si="56"/>
        <v>0</v>
      </c>
      <c r="DS13" s="32">
        <v>0</v>
      </c>
      <c r="DT13" s="32">
        <v>1500</v>
      </c>
      <c r="DU13" s="32">
        <f t="shared" si="57"/>
        <v>500</v>
      </c>
      <c r="DV13" s="32">
        <v>0</v>
      </c>
      <c r="DW13" s="32">
        <v>0</v>
      </c>
      <c r="DX13" s="28">
        <f t="shared" si="13"/>
        <v>1500</v>
      </c>
      <c r="DY13" s="28">
        <f t="shared" si="58"/>
        <v>500</v>
      </c>
      <c r="DZ13" s="28">
        <f t="shared" si="59"/>
        <v>0</v>
      </c>
    </row>
    <row r="14" spans="1:130" s="12" customFormat="1" ht="21" customHeight="1">
      <c r="A14" s="26">
        <v>6</v>
      </c>
      <c r="B14" s="50" t="s">
        <v>59</v>
      </c>
      <c r="C14" s="31">
        <v>14822.1</v>
      </c>
      <c r="D14" s="31">
        <v>0</v>
      </c>
      <c r="E14" s="64">
        <v>15831.1</v>
      </c>
      <c r="F14" s="64">
        <v>1748.2</v>
      </c>
      <c r="G14" s="28">
        <f t="shared" si="0"/>
        <v>45153.2</v>
      </c>
      <c r="H14" s="28">
        <f t="shared" si="1"/>
        <v>12794.833333333332</v>
      </c>
      <c r="I14" s="28">
        <f t="shared" si="2"/>
        <v>12819.042500000001</v>
      </c>
      <c r="J14" s="28">
        <f t="shared" si="14"/>
        <v>100.1892104886087</v>
      </c>
      <c r="K14" s="28">
        <f t="shared" si="3"/>
        <v>15933.400000000001</v>
      </c>
      <c r="L14" s="28">
        <f t="shared" si="4"/>
        <v>3054.9</v>
      </c>
      <c r="M14" s="28">
        <f t="shared" si="5"/>
        <v>3079.0425</v>
      </c>
      <c r="N14" s="28">
        <f t="shared" si="15"/>
        <v>100.7902877344594</v>
      </c>
      <c r="O14" s="28">
        <f t="shared" si="6"/>
        <v>10074.8</v>
      </c>
      <c r="P14" s="28">
        <f t="shared" si="7"/>
        <v>1679.1333333333332</v>
      </c>
      <c r="Q14" s="28">
        <f t="shared" si="8"/>
        <v>1827.274</v>
      </c>
      <c r="R14" s="28">
        <f t="shared" si="16"/>
        <v>108.82244808829952</v>
      </c>
      <c r="S14" s="34">
        <v>2819.1</v>
      </c>
      <c r="T14" s="34">
        <f t="shared" si="17"/>
        <v>469.84999999999997</v>
      </c>
      <c r="U14" s="32">
        <v>510.947</v>
      </c>
      <c r="V14" s="28">
        <f t="shared" si="18"/>
        <v>108.74683409598809</v>
      </c>
      <c r="W14" s="34">
        <v>2801.9</v>
      </c>
      <c r="X14" s="34">
        <f t="shared" si="19"/>
        <v>466.98333333333335</v>
      </c>
      <c r="Y14" s="32">
        <v>545.3825</v>
      </c>
      <c r="Z14" s="28">
        <f t="shared" si="20"/>
        <v>116.78842928013135</v>
      </c>
      <c r="AA14" s="34">
        <v>7255.7</v>
      </c>
      <c r="AB14" s="34">
        <f t="shared" si="21"/>
        <v>1209.2833333333333</v>
      </c>
      <c r="AC14" s="32">
        <v>1316.327</v>
      </c>
      <c r="AD14" s="28">
        <f t="shared" si="22"/>
        <v>108.85182683958818</v>
      </c>
      <c r="AE14" s="34">
        <v>1044</v>
      </c>
      <c r="AF14" s="34">
        <f t="shared" si="23"/>
        <v>348</v>
      </c>
      <c r="AG14" s="32">
        <v>447</v>
      </c>
      <c r="AH14" s="28">
        <f t="shared" si="24"/>
        <v>128.44827586206898</v>
      </c>
      <c r="AI14" s="32"/>
      <c r="AJ14" s="32"/>
      <c r="AK14" s="32"/>
      <c r="AL14" s="28"/>
      <c r="AM14" s="31">
        <v>0</v>
      </c>
      <c r="AN14" s="31">
        <f t="shared" si="25"/>
        <v>0</v>
      </c>
      <c r="AO14" s="28"/>
      <c r="AP14" s="31">
        <v>0</v>
      </c>
      <c r="AQ14" s="30">
        <f t="shared" si="26"/>
        <v>0</v>
      </c>
      <c r="AR14" s="32"/>
      <c r="AS14" s="30">
        <v>29219.8</v>
      </c>
      <c r="AT14" s="30">
        <f t="shared" si="27"/>
        <v>9739.933333333332</v>
      </c>
      <c r="AU14" s="32">
        <v>9740</v>
      </c>
      <c r="AV14" s="31">
        <v>0</v>
      </c>
      <c r="AW14" s="28"/>
      <c r="AX14" s="30">
        <v>0</v>
      </c>
      <c r="AY14" s="30">
        <f t="shared" si="28"/>
        <v>0</v>
      </c>
      <c r="AZ14" s="32">
        <v>0</v>
      </c>
      <c r="BA14" s="31">
        <v>0</v>
      </c>
      <c r="BB14" s="31">
        <f t="shared" si="29"/>
        <v>0</v>
      </c>
      <c r="BC14" s="32"/>
      <c r="BD14" s="31">
        <v>0</v>
      </c>
      <c r="BE14" s="31">
        <f t="shared" si="30"/>
        <v>0</v>
      </c>
      <c r="BF14" s="32"/>
      <c r="BG14" s="28">
        <f t="shared" si="31"/>
        <v>660.7</v>
      </c>
      <c r="BH14" s="28">
        <f t="shared" si="32"/>
        <v>110.11666666666667</v>
      </c>
      <c r="BI14" s="28">
        <f t="shared" si="9"/>
        <v>179.386</v>
      </c>
      <c r="BJ14" s="28">
        <f t="shared" si="33"/>
        <v>162.90540336007265</v>
      </c>
      <c r="BK14" s="32">
        <v>660.7</v>
      </c>
      <c r="BL14" s="32">
        <f t="shared" si="34"/>
        <v>110.11666666666667</v>
      </c>
      <c r="BM14" s="32">
        <v>179.25</v>
      </c>
      <c r="BN14" s="32">
        <f t="shared" si="35"/>
        <v>162.7818979869835</v>
      </c>
      <c r="BO14" s="32">
        <v>0</v>
      </c>
      <c r="BP14" s="32">
        <f t="shared" si="36"/>
        <v>0</v>
      </c>
      <c r="BQ14" s="32">
        <v>0.136</v>
      </c>
      <c r="BR14" s="32" t="e">
        <f t="shared" si="37"/>
        <v>#DIV/0!</v>
      </c>
      <c r="BS14" s="30">
        <v>0</v>
      </c>
      <c r="BT14" s="30">
        <f t="shared" si="38"/>
        <v>0</v>
      </c>
      <c r="BU14" s="32">
        <v>0</v>
      </c>
      <c r="BV14" s="32" t="e">
        <f t="shared" si="39"/>
        <v>#DIV/0!</v>
      </c>
      <c r="BW14" s="32">
        <v>0</v>
      </c>
      <c r="BX14" s="32">
        <f t="shared" si="40"/>
        <v>0</v>
      </c>
      <c r="BY14" s="32">
        <v>0</v>
      </c>
      <c r="BZ14" s="32" t="e">
        <f t="shared" si="41"/>
        <v>#DIV/0!</v>
      </c>
      <c r="CA14" s="30">
        <v>0</v>
      </c>
      <c r="CB14" s="30">
        <f t="shared" si="42"/>
        <v>0</v>
      </c>
      <c r="CC14" s="32">
        <v>0</v>
      </c>
      <c r="CD14" s="31">
        <v>0</v>
      </c>
      <c r="CE14" s="31">
        <f t="shared" si="43"/>
        <v>0</v>
      </c>
      <c r="CF14" s="32">
        <v>0</v>
      </c>
      <c r="CG14" s="32">
        <v>1352</v>
      </c>
      <c r="CH14" s="32">
        <f t="shared" si="44"/>
        <v>450.6666666666667</v>
      </c>
      <c r="CI14" s="32">
        <v>80</v>
      </c>
      <c r="CJ14" s="32">
        <f t="shared" si="45"/>
        <v>17.75147928994083</v>
      </c>
      <c r="CK14" s="32">
        <v>1352</v>
      </c>
      <c r="CL14" s="32">
        <f t="shared" si="46"/>
        <v>450.6666666666667</v>
      </c>
      <c r="CM14" s="32">
        <v>80</v>
      </c>
      <c r="CN14" s="32">
        <f t="shared" si="47"/>
        <v>17.75147928994083</v>
      </c>
      <c r="CO14" s="31">
        <v>0</v>
      </c>
      <c r="CP14" s="31">
        <f t="shared" si="48"/>
        <v>0</v>
      </c>
      <c r="CQ14" s="32">
        <v>0</v>
      </c>
      <c r="CR14" s="30">
        <v>0</v>
      </c>
      <c r="CS14" s="30">
        <f t="shared" si="49"/>
        <v>0</v>
      </c>
      <c r="CT14" s="32">
        <v>0</v>
      </c>
      <c r="CU14" s="30">
        <v>0</v>
      </c>
      <c r="CV14" s="30">
        <f t="shared" si="50"/>
        <v>0</v>
      </c>
      <c r="CW14" s="32">
        <v>0</v>
      </c>
      <c r="CX14" s="34">
        <v>0</v>
      </c>
      <c r="CY14" s="34">
        <f t="shared" si="51"/>
        <v>0</v>
      </c>
      <c r="CZ14" s="32">
        <v>0</v>
      </c>
      <c r="DA14" s="32">
        <v>0</v>
      </c>
      <c r="DB14" s="28">
        <f t="shared" si="10"/>
        <v>45153.2</v>
      </c>
      <c r="DC14" s="28">
        <f t="shared" si="11"/>
        <v>12794.833333333332</v>
      </c>
      <c r="DD14" s="28">
        <f t="shared" si="12"/>
        <v>12819.042500000001</v>
      </c>
      <c r="DE14" s="30">
        <v>0</v>
      </c>
      <c r="DF14" s="30">
        <f t="shared" si="52"/>
        <v>0</v>
      </c>
      <c r="DG14" s="32">
        <v>0</v>
      </c>
      <c r="DH14" s="30">
        <v>0</v>
      </c>
      <c r="DI14" s="30">
        <f t="shared" si="53"/>
        <v>0</v>
      </c>
      <c r="DJ14" s="32">
        <v>0</v>
      </c>
      <c r="DK14" s="30">
        <v>0</v>
      </c>
      <c r="DL14" s="30">
        <f t="shared" si="54"/>
        <v>0</v>
      </c>
      <c r="DM14" s="32">
        <v>0</v>
      </c>
      <c r="DN14" s="30">
        <v>0</v>
      </c>
      <c r="DO14" s="30">
        <f t="shared" si="55"/>
        <v>0</v>
      </c>
      <c r="DP14" s="32">
        <v>0</v>
      </c>
      <c r="DQ14" s="30">
        <v>0</v>
      </c>
      <c r="DR14" s="30">
        <f t="shared" si="56"/>
        <v>0</v>
      </c>
      <c r="DS14" s="32">
        <v>0</v>
      </c>
      <c r="DT14" s="32">
        <v>2600</v>
      </c>
      <c r="DU14" s="32">
        <f t="shared" si="57"/>
        <v>866.6666666666666</v>
      </c>
      <c r="DV14" s="32">
        <v>0</v>
      </c>
      <c r="DW14" s="32">
        <v>0</v>
      </c>
      <c r="DX14" s="28">
        <f t="shared" si="13"/>
        <v>2600</v>
      </c>
      <c r="DY14" s="28">
        <f t="shared" si="58"/>
        <v>866.6666666666666</v>
      </c>
      <c r="DZ14" s="28">
        <f t="shared" si="59"/>
        <v>0</v>
      </c>
    </row>
    <row r="15" spans="1:130" s="12" customFormat="1" ht="21" customHeight="1">
      <c r="A15" s="26">
        <v>7</v>
      </c>
      <c r="B15" s="50" t="s">
        <v>60</v>
      </c>
      <c r="C15" s="31">
        <v>18663.4</v>
      </c>
      <c r="D15" s="31">
        <v>0</v>
      </c>
      <c r="E15" s="64">
        <v>18663.4</v>
      </c>
      <c r="F15" s="64">
        <v>889.9</v>
      </c>
      <c r="G15" s="28">
        <f t="shared" si="0"/>
        <v>19545.8</v>
      </c>
      <c r="H15" s="28">
        <f t="shared" si="1"/>
        <v>5267.633333333334</v>
      </c>
      <c r="I15" s="28">
        <f t="shared" si="2"/>
        <v>5660.027000000001</v>
      </c>
      <c r="J15" s="28">
        <f t="shared" si="14"/>
        <v>107.44914541001968</v>
      </c>
      <c r="K15" s="28">
        <f t="shared" si="3"/>
        <v>8585.8</v>
      </c>
      <c r="L15" s="28">
        <f t="shared" si="4"/>
        <v>1614.3000000000002</v>
      </c>
      <c r="M15" s="28">
        <f t="shared" si="5"/>
        <v>2006.7269999999999</v>
      </c>
      <c r="N15" s="28">
        <f t="shared" si="15"/>
        <v>124.3094220405129</v>
      </c>
      <c r="O15" s="28">
        <f t="shared" si="6"/>
        <v>1916</v>
      </c>
      <c r="P15" s="28">
        <f t="shared" si="7"/>
        <v>319.3333333333333</v>
      </c>
      <c r="Q15" s="28">
        <f t="shared" si="8"/>
        <v>584.871</v>
      </c>
      <c r="R15" s="28">
        <f t="shared" si="16"/>
        <v>183.15375782881003</v>
      </c>
      <c r="S15" s="34">
        <v>613.4</v>
      </c>
      <c r="T15" s="34">
        <f t="shared" si="17"/>
        <v>102.23333333333333</v>
      </c>
      <c r="U15" s="32">
        <v>91.14</v>
      </c>
      <c r="V15" s="28">
        <f t="shared" si="18"/>
        <v>89.14900554287577</v>
      </c>
      <c r="W15" s="34">
        <v>3557.8</v>
      </c>
      <c r="X15" s="34">
        <f t="shared" si="19"/>
        <v>592.9666666666667</v>
      </c>
      <c r="Y15" s="32">
        <v>584.982</v>
      </c>
      <c r="Z15" s="28">
        <f t="shared" si="20"/>
        <v>98.65343751756703</v>
      </c>
      <c r="AA15" s="34">
        <v>1302.6</v>
      </c>
      <c r="AB15" s="34">
        <f t="shared" si="21"/>
        <v>217.1</v>
      </c>
      <c r="AC15" s="32">
        <v>493.731</v>
      </c>
      <c r="AD15" s="28">
        <f t="shared" si="22"/>
        <v>227.42100414555506</v>
      </c>
      <c r="AE15" s="34">
        <v>100</v>
      </c>
      <c r="AF15" s="34">
        <f t="shared" si="23"/>
        <v>33.333333333333336</v>
      </c>
      <c r="AG15" s="32">
        <v>53</v>
      </c>
      <c r="AH15" s="28">
        <f t="shared" si="24"/>
        <v>159</v>
      </c>
      <c r="AI15" s="32"/>
      <c r="AJ15" s="32"/>
      <c r="AK15" s="32"/>
      <c r="AL15" s="28"/>
      <c r="AM15" s="31">
        <v>0</v>
      </c>
      <c r="AN15" s="31">
        <f t="shared" si="25"/>
        <v>0</v>
      </c>
      <c r="AO15" s="28"/>
      <c r="AP15" s="31">
        <v>0</v>
      </c>
      <c r="AQ15" s="30">
        <f t="shared" si="26"/>
        <v>0</v>
      </c>
      <c r="AR15" s="32"/>
      <c r="AS15" s="30">
        <v>10960</v>
      </c>
      <c r="AT15" s="30">
        <f t="shared" si="27"/>
        <v>3653.3333333333335</v>
      </c>
      <c r="AU15" s="32">
        <v>3653.3</v>
      </c>
      <c r="AV15" s="31">
        <v>0</v>
      </c>
      <c r="AW15" s="28"/>
      <c r="AX15" s="30">
        <v>0</v>
      </c>
      <c r="AY15" s="30">
        <f t="shared" si="28"/>
        <v>0</v>
      </c>
      <c r="AZ15" s="32">
        <v>0</v>
      </c>
      <c r="BA15" s="31">
        <v>0</v>
      </c>
      <c r="BB15" s="31">
        <f t="shared" si="29"/>
        <v>0</v>
      </c>
      <c r="BC15" s="32"/>
      <c r="BD15" s="31">
        <v>0</v>
      </c>
      <c r="BE15" s="31">
        <f t="shared" si="30"/>
        <v>0</v>
      </c>
      <c r="BF15" s="32"/>
      <c r="BG15" s="28">
        <f t="shared" si="31"/>
        <v>2012</v>
      </c>
      <c r="BH15" s="28">
        <f t="shared" si="32"/>
        <v>335.3333333333333</v>
      </c>
      <c r="BI15" s="28">
        <f t="shared" si="9"/>
        <v>736.8739999999999</v>
      </c>
      <c r="BJ15" s="28">
        <f t="shared" si="33"/>
        <v>219.74373757455265</v>
      </c>
      <c r="BK15" s="32">
        <v>1000</v>
      </c>
      <c r="BL15" s="32">
        <f t="shared" si="34"/>
        <v>166.66666666666666</v>
      </c>
      <c r="BM15" s="32">
        <v>675.43</v>
      </c>
      <c r="BN15" s="32">
        <f t="shared" si="35"/>
        <v>405.258</v>
      </c>
      <c r="BO15" s="32">
        <v>1000</v>
      </c>
      <c r="BP15" s="32">
        <f t="shared" si="36"/>
        <v>166.66666666666666</v>
      </c>
      <c r="BQ15" s="32">
        <v>61.444</v>
      </c>
      <c r="BR15" s="32">
        <f t="shared" si="37"/>
        <v>36.866400000000006</v>
      </c>
      <c r="BS15" s="30">
        <v>0</v>
      </c>
      <c r="BT15" s="30">
        <f t="shared" si="38"/>
        <v>0</v>
      </c>
      <c r="BU15" s="32">
        <v>0</v>
      </c>
      <c r="BV15" s="32" t="e">
        <f t="shared" si="39"/>
        <v>#DIV/0!</v>
      </c>
      <c r="BW15" s="32">
        <v>12</v>
      </c>
      <c r="BX15" s="32">
        <f t="shared" si="40"/>
        <v>2</v>
      </c>
      <c r="BY15" s="32">
        <v>0</v>
      </c>
      <c r="BZ15" s="32">
        <f t="shared" si="41"/>
        <v>0</v>
      </c>
      <c r="CA15" s="30">
        <v>0</v>
      </c>
      <c r="CB15" s="30">
        <f t="shared" si="42"/>
        <v>0</v>
      </c>
      <c r="CC15" s="32">
        <v>0</v>
      </c>
      <c r="CD15" s="31">
        <v>0</v>
      </c>
      <c r="CE15" s="31">
        <f t="shared" si="43"/>
        <v>0</v>
      </c>
      <c r="CF15" s="32">
        <v>0</v>
      </c>
      <c r="CG15" s="32">
        <v>900</v>
      </c>
      <c r="CH15" s="32">
        <f t="shared" si="44"/>
        <v>300</v>
      </c>
      <c r="CI15" s="32">
        <v>0</v>
      </c>
      <c r="CJ15" s="32">
        <f t="shared" si="45"/>
        <v>0</v>
      </c>
      <c r="CK15" s="32">
        <v>900</v>
      </c>
      <c r="CL15" s="32">
        <f t="shared" si="46"/>
        <v>300</v>
      </c>
      <c r="CM15" s="32">
        <v>0</v>
      </c>
      <c r="CN15" s="32">
        <f t="shared" si="47"/>
        <v>0</v>
      </c>
      <c r="CO15" s="31">
        <v>0</v>
      </c>
      <c r="CP15" s="31">
        <f t="shared" si="48"/>
        <v>0</v>
      </c>
      <c r="CQ15" s="32">
        <v>0</v>
      </c>
      <c r="CR15" s="30">
        <v>0</v>
      </c>
      <c r="CS15" s="30">
        <f t="shared" si="49"/>
        <v>0</v>
      </c>
      <c r="CT15" s="32">
        <v>0</v>
      </c>
      <c r="CU15" s="30">
        <v>0</v>
      </c>
      <c r="CV15" s="30">
        <f t="shared" si="50"/>
        <v>0</v>
      </c>
      <c r="CW15" s="32">
        <v>0</v>
      </c>
      <c r="CX15" s="34">
        <v>100</v>
      </c>
      <c r="CY15" s="34">
        <f t="shared" si="51"/>
        <v>33.333333333333336</v>
      </c>
      <c r="CZ15" s="32">
        <v>47</v>
      </c>
      <c r="DA15" s="32">
        <v>0</v>
      </c>
      <c r="DB15" s="28">
        <f t="shared" si="10"/>
        <v>19545.8</v>
      </c>
      <c r="DC15" s="28">
        <f t="shared" si="11"/>
        <v>5267.633333333334</v>
      </c>
      <c r="DD15" s="28">
        <f t="shared" si="12"/>
        <v>5660.027000000001</v>
      </c>
      <c r="DE15" s="30">
        <v>0</v>
      </c>
      <c r="DF15" s="30">
        <f t="shared" si="52"/>
        <v>0</v>
      </c>
      <c r="DG15" s="32">
        <v>0</v>
      </c>
      <c r="DH15" s="30">
        <v>0</v>
      </c>
      <c r="DI15" s="30">
        <f t="shared" si="53"/>
        <v>0</v>
      </c>
      <c r="DJ15" s="32">
        <v>0</v>
      </c>
      <c r="DK15" s="30">
        <v>0</v>
      </c>
      <c r="DL15" s="30">
        <f t="shared" si="54"/>
        <v>0</v>
      </c>
      <c r="DM15" s="32">
        <v>0</v>
      </c>
      <c r="DN15" s="30">
        <v>0</v>
      </c>
      <c r="DO15" s="30">
        <f t="shared" si="55"/>
        <v>0</v>
      </c>
      <c r="DP15" s="32">
        <v>0</v>
      </c>
      <c r="DQ15" s="30">
        <v>0</v>
      </c>
      <c r="DR15" s="30">
        <f t="shared" si="56"/>
        <v>0</v>
      </c>
      <c r="DS15" s="32">
        <v>0</v>
      </c>
      <c r="DT15" s="32">
        <v>1000</v>
      </c>
      <c r="DU15" s="32">
        <f t="shared" si="57"/>
        <v>333.3333333333333</v>
      </c>
      <c r="DV15" s="32">
        <v>0</v>
      </c>
      <c r="DW15" s="32">
        <v>0</v>
      </c>
      <c r="DX15" s="28">
        <f t="shared" si="13"/>
        <v>1000</v>
      </c>
      <c r="DY15" s="28">
        <f t="shared" si="58"/>
        <v>333.3333333333333</v>
      </c>
      <c r="DZ15" s="28">
        <f t="shared" si="59"/>
        <v>0</v>
      </c>
    </row>
    <row r="16" spans="1:130" s="12" customFormat="1" ht="21" customHeight="1">
      <c r="A16" s="26">
        <v>8</v>
      </c>
      <c r="B16" s="50" t="s">
        <v>61</v>
      </c>
      <c r="C16" s="31">
        <v>3079</v>
      </c>
      <c r="D16" s="31">
        <v>0</v>
      </c>
      <c r="E16" s="63">
        <v>2349</v>
      </c>
      <c r="F16" s="64">
        <v>928.3</v>
      </c>
      <c r="G16" s="28">
        <f t="shared" si="0"/>
        <v>31729.6</v>
      </c>
      <c r="H16" s="28">
        <f t="shared" si="1"/>
        <v>8968.366666666665</v>
      </c>
      <c r="I16" s="28">
        <f t="shared" si="2"/>
        <v>8412.7565</v>
      </c>
      <c r="J16" s="28">
        <f t="shared" si="14"/>
        <v>93.80477864791435</v>
      </c>
      <c r="K16" s="28">
        <f t="shared" si="3"/>
        <v>12297</v>
      </c>
      <c r="L16" s="28">
        <f t="shared" si="4"/>
        <v>2490.8333333333335</v>
      </c>
      <c r="M16" s="28">
        <f t="shared" si="5"/>
        <v>1935.1564999999998</v>
      </c>
      <c r="N16" s="28">
        <f t="shared" si="15"/>
        <v>77.69112746738038</v>
      </c>
      <c r="O16" s="28">
        <f t="shared" si="6"/>
        <v>3342</v>
      </c>
      <c r="P16" s="28">
        <f t="shared" si="7"/>
        <v>557</v>
      </c>
      <c r="Q16" s="28">
        <f t="shared" si="8"/>
        <v>643.101</v>
      </c>
      <c r="R16" s="28">
        <f t="shared" si="16"/>
        <v>115.45798922800718</v>
      </c>
      <c r="S16" s="34">
        <v>250</v>
      </c>
      <c r="T16" s="34">
        <f t="shared" si="17"/>
        <v>41.666666666666664</v>
      </c>
      <c r="U16" s="32">
        <v>40.301</v>
      </c>
      <c r="V16" s="28">
        <f t="shared" si="18"/>
        <v>96.72240000000001</v>
      </c>
      <c r="W16" s="34">
        <v>4620</v>
      </c>
      <c r="X16" s="34">
        <f t="shared" si="19"/>
        <v>770</v>
      </c>
      <c r="Y16" s="32">
        <v>357.6915</v>
      </c>
      <c r="Z16" s="28">
        <f t="shared" si="20"/>
        <v>46.45344155844156</v>
      </c>
      <c r="AA16" s="34">
        <v>3092</v>
      </c>
      <c r="AB16" s="34">
        <f t="shared" si="21"/>
        <v>515.3333333333334</v>
      </c>
      <c r="AC16" s="32">
        <v>602.8</v>
      </c>
      <c r="AD16" s="28">
        <f t="shared" si="22"/>
        <v>116.97283311772313</v>
      </c>
      <c r="AE16" s="34">
        <v>88</v>
      </c>
      <c r="AF16" s="34">
        <f t="shared" si="23"/>
        <v>29.333333333333332</v>
      </c>
      <c r="AG16" s="32">
        <v>21.5</v>
      </c>
      <c r="AH16" s="28">
        <f t="shared" si="24"/>
        <v>73.29545454545455</v>
      </c>
      <c r="AI16" s="32"/>
      <c r="AJ16" s="32"/>
      <c r="AK16" s="32"/>
      <c r="AL16" s="28"/>
      <c r="AM16" s="31">
        <v>0</v>
      </c>
      <c r="AN16" s="31">
        <f t="shared" si="25"/>
        <v>0</v>
      </c>
      <c r="AO16" s="28"/>
      <c r="AP16" s="31">
        <v>0</v>
      </c>
      <c r="AQ16" s="30">
        <f t="shared" si="26"/>
        <v>0</v>
      </c>
      <c r="AR16" s="32"/>
      <c r="AS16" s="30">
        <v>19432.6</v>
      </c>
      <c r="AT16" s="30">
        <f t="shared" si="27"/>
        <v>6477.533333333333</v>
      </c>
      <c r="AU16" s="32">
        <v>6477.6</v>
      </c>
      <c r="AV16" s="31">
        <v>0</v>
      </c>
      <c r="AW16" s="28"/>
      <c r="AX16" s="30">
        <v>0</v>
      </c>
      <c r="AY16" s="30">
        <f t="shared" si="28"/>
        <v>0</v>
      </c>
      <c r="AZ16" s="32">
        <v>0</v>
      </c>
      <c r="BA16" s="31">
        <v>0</v>
      </c>
      <c r="BB16" s="31">
        <f t="shared" si="29"/>
        <v>0</v>
      </c>
      <c r="BC16" s="32"/>
      <c r="BD16" s="31">
        <v>0</v>
      </c>
      <c r="BE16" s="31">
        <f t="shared" si="30"/>
        <v>0</v>
      </c>
      <c r="BF16" s="32"/>
      <c r="BG16" s="28">
        <f t="shared" si="31"/>
        <v>1687</v>
      </c>
      <c r="BH16" s="28">
        <f t="shared" si="32"/>
        <v>281.1666666666667</v>
      </c>
      <c r="BI16" s="28">
        <f t="shared" si="9"/>
        <v>263.33200000000005</v>
      </c>
      <c r="BJ16" s="28">
        <f t="shared" si="33"/>
        <v>93.65690574985182</v>
      </c>
      <c r="BK16" s="32">
        <v>1687</v>
      </c>
      <c r="BL16" s="32">
        <f t="shared" si="34"/>
        <v>281.1666666666667</v>
      </c>
      <c r="BM16" s="32">
        <v>263.1</v>
      </c>
      <c r="BN16" s="32">
        <f t="shared" si="35"/>
        <v>93.57439241256668</v>
      </c>
      <c r="BO16" s="32">
        <v>0</v>
      </c>
      <c r="BP16" s="32">
        <f t="shared" si="36"/>
        <v>0</v>
      </c>
      <c r="BQ16" s="32">
        <v>0.232</v>
      </c>
      <c r="BR16" s="32" t="e">
        <f t="shared" si="37"/>
        <v>#DIV/0!</v>
      </c>
      <c r="BS16" s="30">
        <v>0</v>
      </c>
      <c r="BT16" s="30">
        <f t="shared" si="38"/>
        <v>0</v>
      </c>
      <c r="BU16" s="32">
        <v>0</v>
      </c>
      <c r="BV16" s="32" t="e">
        <f t="shared" si="39"/>
        <v>#DIV/0!</v>
      </c>
      <c r="BW16" s="32">
        <v>0</v>
      </c>
      <c r="BX16" s="32">
        <f t="shared" si="40"/>
        <v>0</v>
      </c>
      <c r="BY16" s="32">
        <v>0</v>
      </c>
      <c r="BZ16" s="32" t="e">
        <f t="shared" si="41"/>
        <v>#DIV/0!</v>
      </c>
      <c r="CA16" s="30">
        <v>0</v>
      </c>
      <c r="CB16" s="30">
        <f t="shared" si="42"/>
        <v>0</v>
      </c>
      <c r="CC16" s="32">
        <v>0</v>
      </c>
      <c r="CD16" s="31">
        <v>0</v>
      </c>
      <c r="CE16" s="31">
        <f t="shared" si="43"/>
        <v>0</v>
      </c>
      <c r="CF16" s="32">
        <v>0</v>
      </c>
      <c r="CG16" s="32">
        <v>800</v>
      </c>
      <c r="CH16" s="32">
        <f t="shared" si="44"/>
        <v>266.6666666666667</v>
      </c>
      <c r="CI16" s="32">
        <v>105.58</v>
      </c>
      <c r="CJ16" s="32">
        <f t="shared" si="45"/>
        <v>39.592499999999994</v>
      </c>
      <c r="CK16" s="32">
        <v>800</v>
      </c>
      <c r="CL16" s="32">
        <f t="shared" si="46"/>
        <v>266.6666666666667</v>
      </c>
      <c r="CM16" s="32">
        <v>105.58</v>
      </c>
      <c r="CN16" s="32">
        <f t="shared" si="47"/>
        <v>39.592499999999994</v>
      </c>
      <c r="CO16" s="31">
        <v>0</v>
      </c>
      <c r="CP16" s="31">
        <f t="shared" si="48"/>
        <v>0</v>
      </c>
      <c r="CQ16" s="32">
        <v>0</v>
      </c>
      <c r="CR16" s="30">
        <v>0</v>
      </c>
      <c r="CS16" s="30">
        <f t="shared" si="49"/>
        <v>0</v>
      </c>
      <c r="CT16" s="32">
        <v>0</v>
      </c>
      <c r="CU16" s="30">
        <v>0</v>
      </c>
      <c r="CV16" s="30">
        <f t="shared" si="50"/>
        <v>0</v>
      </c>
      <c r="CW16" s="32">
        <v>0</v>
      </c>
      <c r="CX16" s="34">
        <v>1760</v>
      </c>
      <c r="CY16" s="34">
        <f t="shared" si="51"/>
        <v>586.6666666666666</v>
      </c>
      <c r="CZ16" s="32">
        <v>543.952</v>
      </c>
      <c r="DA16" s="32">
        <v>0</v>
      </c>
      <c r="DB16" s="28">
        <f t="shared" si="10"/>
        <v>31729.6</v>
      </c>
      <c r="DC16" s="28">
        <f t="shared" si="11"/>
        <v>8968.366666666665</v>
      </c>
      <c r="DD16" s="28">
        <f t="shared" si="12"/>
        <v>8412.7565</v>
      </c>
      <c r="DE16" s="30">
        <v>0</v>
      </c>
      <c r="DF16" s="30">
        <f t="shared" si="52"/>
        <v>0</v>
      </c>
      <c r="DG16" s="32">
        <v>0</v>
      </c>
      <c r="DH16" s="30">
        <v>0</v>
      </c>
      <c r="DI16" s="30">
        <f t="shared" si="53"/>
        <v>0</v>
      </c>
      <c r="DJ16" s="32">
        <v>0</v>
      </c>
      <c r="DK16" s="30">
        <v>0</v>
      </c>
      <c r="DL16" s="30">
        <f t="shared" si="54"/>
        <v>0</v>
      </c>
      <c r="DM16" s="32">
        <v>0</v>
      </c>
      <c r="DN16" s="30">
        <v>0</v>
      </c>
      <c r="DO16" s="30">
        <f t="shared" si="55"/>
        <v>0</v>
      </c>
      <c r="DP16" s="32">
        <v>0</v>
      </c>
      <c r="DQ16" s="30">
        <v>0</v>
      </c>
      <c r="DR16" s="30">
        <f t="shared" si="56"/>
        <v>0</v>
      </c>
      <c r="DS16" s="32">
        <v>0</v>
      </c>
      <c r="DT16" s="32">
        <v>2109.6</v>
      </c>
      <c r="DU16" s="32">
        <f t="shared" si="57"/>
        <v>703.1999999999999</v>
      </c>
      <c r="DV16" s="32">
        <v>0</v>
      </c>
      <c r="DW16" s="32">
        <v>0</v>
      </c>
      <c r="DX16" s="28">
        <f t="shared" si="13"/>
        <v>2109.6</v>
      </c>
      <c r="DY16" s="28">
        <f t="shared" si="58"/>
        <v>703.1999999999999</v>
      </c>
      <c r="DZ16" s="28">
        <f t="shared" si="59"/>
        <v>0</v>
      </c>
    </row>
    <row r="17" spans="1:130" s="12" customFormat="1" ht="21" customHeight="1">
      <c r="A17" s="26">
        <v>9</v>
      </c>
      <c r="B17" s="50" t="s">
        <v>62</v>
      </c>
      <c r="C17" s="31">
        <v>1751.1</v>
      </c>
      <c r="D17" s="31">
        <v>0</v>
      </c>
      <c r="E17" s="31">
        <v>51.1</v>
      </c>
      <c r="F17" s="31">
        <v>600</v>
      </c>
      <c r="G17" s="28">
        <f t="shared" si="0"/>
        <v>24864.1</v>
      </c>
      <c r="H17" s="28">
        <f t="shared" si="1"/>
        <v>7088.700000000001</v>
      </c>
      <c r="I17" s="28">
        <f t="shared" si="2"/>
        <v>6633.464</v>
      </c>
      <c r="J17" s="28">
        <f t="shared" si="14"/>
        <v>93.5780044295851</v>
      </c>
      <c r="K17" s="28">
        <f t="shared" si="3"/>
        <v>7726</v>
      </c>
      <c r="L17" s="28">
        <f t="shared" si="4"/>
        <v>1376</v>
      </c>
      <c r="M17" s="28">
        <f t="shared" si="5"/>
        <v>920.7640000000001</v>
      </c>
      <c r="N17" s="28">
        <f t="shared" si="15"/>
        <v>66.91598837209303</v>
      </c>
      <c r="O17" s="28">
        <f t="shared" si="6"/>
        <v>5200.700000000001</v>
      </c>
      <c r="P17" s="28">
        <f t="shared" si="7"/>
        <v>866.7833333333334</v>
      </c>
      <c r="Q17" s="28">
        <f t="shared" si="8"/>
        <v>632.356</v>
      </c>
      <c r="R17" s="28">
        <f t="shared" si="16"/>
        <v>72.95433307054819</v>
      </c>
      <c r="S17" s="34">
        <v>1444.9</v>
      </c>
      <c r="T17" s="34">
        <f t="shared" si="17"/>
        <v>240.8166666666667</v>
      </c>
      <c r="U17" s="32">
        <v>217.056</v>
      </c>
      <c r="V17" s="28">
        <f t="shared" si="18"/>
        <v>90.1332964218977</v>
      </c>
      <c r="W17" s="34">
        <v>1750.3</v>
      </c>
      <c r="X17" s="34">
        <f t="shared" si="19"/>
        <v>291.71666666666664</v>
      </c>
      <c r="Y17" s="32">
        <v>233.188</v>
      </c>
      <c r="Z17" s="28">
        <f t="shared" si="20"/>
        <v>79.93646803405132</v>
      </c>
      <c r="AA17" s="34">
        <v>3755.8</v>
      </c>
      <c r="AB17" s="34">
        <f t="shared" si="21"/>
        <v>625.9666666666667</v>
      </c>
      <c r="AC17" s="32">
        <v>415.3</v>
      </c>
      <c r="AD17" s="28">
        <f t="shared" si="22"/>
        <v>66.34538580329091</v>
      </c>
      <c r="AE17" s="34">
        <v>50</v>
      </c>
      <c r="AF17" s="34">
        <f t="shared" si="23"/>
        <v>16.666666666666668</v>
      </c>
      <c r="AG17" s="32">
        <v>4</v>
      </c>
      <c r="AH17" s="28">
        <f t="shared" si="24"/>
        <v>24</v>
      </c>
      <c r="AI17" s="32"/>
      <c r="AJ17" s="32"/>
      <c r="AK17" s="32"/>
      <c r="AL17" s="28"/>
      <c r="AM17" s="31">
        <v>0</v>
      </c>
      <c r="AN17" s="31">
        <f t="shared" si="25"/>
        <v>0</v>
      </c>
      <c r="AO17" s="28"/>
      <c r="AP17" s="31">
        <v>0</v>
      </c>
      <c r="AQ17" s="30">
        <f t="shared" si="26"/>
        <v>0</v>
      </c>
      <c r="AR17" s="32"/>
      <c r="AS17" s="30">
        <v>17138.1</v>
      </c>
      <c r="AT17" s="30">
        <f t="shared" si="27"/>
        <v>5712.7</v>
      </c>
      <c r="AU17" s="32">
        <v>5712.7</v>
      </c>
      <c r="AV17" s="31">
        <v>0</v>
      </c>
      <c r="AW17" s="28"/>
      <c r="AX17" s="30">
        <v>0</v>
      </c>
      <c r="AY17" s="30">
        <f t="shared" si="28"/>
        <v>0</v>
      </c>
      <c r="AZ17" s="32">
        <v>0</v>
      </c>
      <c r="BA17" s="31">
        <v>0</v>
      </c>
      <c r="BB17" s="31">
        <f t="shared" si="29"/>
        <v>0</v>
      </c>
      <c r="BC17" s="32"/>
      <c r="BD17" s="31">
        <v>0</v>
      </c>
      <c r="BE17" s="31">
        <f t="shared" si="30"/>
        <v>0</v>
      </c>
      <c r="BF17" s="32"/>
      <c r="BG17" s="28">
        <f t="shared" si="31"/>
        <v>245</v>
      </c>
      <c r="BH17" s="28">
        <f t="shared" si="32"/>
        <v>40.833333333333336</v>
      </c>
      <c r="BI17" s="28">
        <f t="shared" si="9"/>
        <v>0.22</v>
      </c>
      <c r="BJ17" s="28">
        <f t="shared" si="33"/>
        <v>0.5387755102040817</v>
      </c>
      <c r="BK17" s="32">
        <v>195</v>
      </c>
      <c r="BL17" s="32">
        <f t="shared" si="34"/>
        <v>32.5</v>
      </c>
      <c r="BM17" s="32">
        <v>0</v>
      </c>
      <c r="BN17" s="32">
        <f t="shared" si="35"/>
        <v>0</v>
      </c>
      <c r="BO17" s="32">
        <v>50</v>
      </c>
      <c r="BP17" s="32">
        <f t="shared" si="36"/>
        <v>8.333333333333334</v>
      </c>
      <c r="BQ17" s="32">
        <v>0.22</v>
      </c>
      <c r="BR17" s="32">
        <f t="shared" si="37"/>
        <v>2.64</v>
      </c>
      <c r="BS17" s="30">
        <v>0</v>
      </c>
      <c r="BT17" s="30">
        <f t="shared" si="38"/>
        <v>0</v>
      </c>
      <c r="BU17" s="32">
        <v>0</v>
      </c>
      <c r="BV17" s="32" t="e">
        <f t="shared" si="39"/>
        <v>#DIV/0!</v>
      </c>
      <c r="BW17" s="32">
        <v>0</v>
      </c>
      <c r="BX17" s="32">
        <f t="shared" si="40"/>
        <v>0</v>
      </c>
      <c r="BY17" s="32">
        <v>0</v>
      </c>
      <c r="BZ17" s="32" t="e">
        <f t="shared" si="41"/>
        <v>#DIV/0!</v>
      </c>
      <c r="CA17" s="30">
        <v>0</v>
      </c>
      <c r="CB17" s="30">
        <f t="shared" si="42"/>
        <v>0</v>
      </c>
      <c r="CC17" s="32">
        <v>0</v>
      </c>
      <c r="CD17" s="31">
        <v>0</v>
      </c>
      <c r="CE17" s="31">
        <f t="shared" si="43"/>
        <v>0</v>
      </c>
      <c r="CF17" s="32">
        <v>0</v>
      </c>
      <c r="CG17" s="32">
        <v>480</v>
      </c>
      <c r="CH17" s="32">
        <f t="shared" si="44"/>
        <v>160</v>
      </c>
      <c r="CI17" s="32">
        <v>51</v>
      </c>
      <c r="CJ17" s="32">
        <f t="shared" si="45"/>
        <v>31.874999999999996</v>
      </c>
      <c r="CK17" s="32">
        <v>480</v>
      </c>
      <c r="CL17" s="32">
        <f t="shared" si="46"/>
        <v>160</v>
      </c>
      <c r="CM17" s="32">
        <v>0</v>
      </c>
      <c r="CN17" s="32">
        <f t="shared" si="47"/>
        <v>0</v>
      </c>
      <c r="CO17" s="31">
        <v>0</v>
      </c>
      <c r="CP17" s="31">
        <f t="shared" si="48"/>
        <v>0</v>
      </c>
      <c r="CQ17" s="32">
        <v>0</v>
      </c>
      <c r="CR17" s="30">
        <v>0</v>
      </c>
      <c r="CS17" s="30">
        <f t="shared" si="49"/>
        <v>0</v>
      </c>
      <c r="CT17" s="32">
        <v>0</v>
      </c>
      <c r="CU17" s="30">
        <v>0</v>
      </c>
      <c r="CV17" s="30">
        <f t="shared" si="50"/>
        <v>0</v>
      </c>
      <c r="CW17" s="32">
        <v>0</v>
      </c>
      <c r="CX17" s="34">
        <v>0</v>
      </c>
      <c r="CY17" s="34">
        <f t="shared" si="51"/>
        <v>0</v>
      </c>
      <c r="CZ17" s="32">
        <v>0</v>
      </c>
      <c r="DA17" s="32">
        <v>0</v>
      </c>
      <c r="DB17" s="28">
        <f t="shared" si="10"/>
        <v>24864.1</v>
      </c>
      <c r="DC17" s="28">
        <f t="shared" si="11"/>
        <v>7088.7</v>
      </c>
      <c r="DD17" s="28">
        <f t="shared" si="12"/>
        <v>6633.464</v>
      </c>
      <c r="DE17" s="30">
        <v>0</v>
      </c>
      <c r="DF17" s="30">
        <f t="shared" si="52"/>
        <v>0</v>
      </c>
      <c r="DG17" s="32">
        <v>0</v>
      </c>
      <c r="DH17" s="30">
        <v>0</v>
      </c>
      <c r="DI17" s="30">
        <f t="shared" si="53"/>
        <v>0</v>
      </c>
      <c r="DJ17" s="32">
        <v>0</v>
      </c>
      <c r="DK17" s="30">
        <v>0</v>
      </c>
      <c r="DL17" s="30">
        <f t="shared" si="54"/>
        <v>0</v>
      </c>
      <c r="DM17" s="32">
        <v>0</v>
      </c>
      <c r="DN17" s="30">
        <v>0</v>
      </c>
      <c r="DO17" s="30">
        <f t="shared" si="55"/>
        <v>0</v>
      </c>
      <c r="DP17" s="32">
        <v>0</v>
      </c>
      <c r="DQ17" s="30">
        <v>0</v>
      </c>
      <c r="DR17" s="30">
        <f t="shared" si="56"/>
        <v>0</v>
      </c>
      <c r="DS17" s="32">
        <v>0</v>
      </c>
      <c r="DT17" s="32">
        <v>3345.1</v>
      </c>
      <c r="DU17" s="32">
        <f t="shared" si="57"/>
        <v>1115.0333333333333</v>
      </c>
      <c r="DV17" s="32">
        <v>0</v>
      </c>
      <c r="DW17" s="32">
        <v>0</v>
      </c>
      <c r="DX17" s="28">
        <f t="shared" si="13"/>
        <v>3345.1</v>
      </c>
      <c r="DY17" s="28">
        <f t="shared" si="58"/>
        <v>1115.0333333333333</v>
      </c>
      <c r="DZ17" s="28">
        <f t="shared" si="59"/>
        <v>0</v>
      </c>
    </row>
    <row r="18" spans="1:130" s="12" customFormat="1" ht="21" customHeight="1">
      <c r="A18" s="26">
        <v>10</v>
      </c>
      <c r="B18" s="50" t="s">
        <v>63</v>
      </c>
      <c r="C18" s="31">
        <v>58986.4</v>
      </c>
      <c r="D18" s="31">
        <v>0</v>
      </c>
      <c r="E18" s="64">
        <v>58874.4</v>
      </c>
      <c r="F18" s="64">
        <v>2881.9</v>
      </c>
      <c r="G18" s="28">
        <f t="shared" si="0"/>
        <v>112576.2</v>
      </c>
      <c r="H18" s="28">
        <f t="shared" si="1"/>
        <v>32971.433333333334</v>
      </c>
      <c r="I18" s="28">
        <f t="shared" si="2"/>
        <v>29973.717999999997</v>
      </c>
      <c r="J18" s="28">
        <f t="shared" si="14"/>
        <v>90.90814371632815</v>
      </c>
      <c r="K18" s="28">
        <f t="shared" si="3"/>
        <v>34462.8</v>
      </c>
      <c r="L18" s="28">
        <f t="shared" si="4"/>
        <v>6933.633333333333</v>
      </c>
      <c r="M18" s="28">
        <f t="shared" si="5"/>
        <v>3935.918</v>
      </c>
      <c r="N18" s="28">
        <f t="shared" si="15"/>
        <v>56.765591873428555</v>
      </c>
      <c r="O18" s="28">
        <f t="shared" si="6"/>
        <v>18041.1</v>
      </c>
      <c r="P18" s="28">
        <f t="shared" si="7"/>
        <v>3006.85</v>
      </c>
      <c r="Q18" s="28">
        <f t="shared" si="8"/>
        <v>2476.236</v>
      </c>
      <c r="R18" s="28">
        <f t="shared" si="16"/>
        <v>82.35316028401816</v>
      </c>
      <c r="S18" s="34">
        <v>3388.3</v>
      </c>
      <c r="T18" s="34">
        <f t="shared" si="17"/>
        <v>564.7166666666667</v>
      </c>
      <c r="U18" s="32">
        <v>328.836</v>
      </c>
      <c r="V18" s="28">
        <f t="shared" si="18"/>
        <v>58.230262963728116</v>
      </c>
      <c r="W18" s="34">
        <v>4911.2</v>
      </c>
      <c r="X18" s="34">
        <f t="shared" si="19"/>
        <v>818.5333333333333</v>
      </c>
      <c r="Y18" s="32">
        <v>698.632</v>
      </c>
      <c r="Z18" s="28">
        <f t="shared" si="20"/>
        <v>85.35168594233589</v>
      </c>
      <c r="AA18" s="34">
        <v>14652.8</v>
      </c>
      <c r="AB18" s="34">
        <f t="shared" si="21"/>
        <v>2442.133333333333</v>
      </c>
      <c r="AC18" s="32">
        <v>2147.4</v>
      </c>
      <c r="AD18" s="28">
        <f t="shared" si="22"/>
        <v>87.93131688141517</v>
      </c>
      <c r="AE18" s="34">
        <v>589</v>
      </c>
      <c r="AF18" s="34">
        <f t="shared" si="23"/>
        <v>196.33333333333334</v>
      </c>
      <c r="AG18" s="32">
        <v>25</v>
      </c>
      <c r="AH18" s="28">
        <f t="shared" si="24"/>
        <v>12.733446519524616</v>
      </c>
      <c r="AI18" s="32"/>
      <c r="AJ18" s="32"/>
      <c r="AK18" s="32"/>
      <c r="AL18" s="28"/>
      <c r="AM18" s="31">
        <v>0</v>
      </c>
      <c r="AN18" s="31">
        <f t="shared" si="25"/>
        <v>0</v>
      </c>
      <c r="AO18" s="28"/>
      <c r="AP18" s="31">
        <v>0</v>
      </c>
      <c r="AQ18" s="30">
        <f t="shared" si="26"/>
        <v>0</v>
      </c>
      <c r="AR18" s="32"/>
      <c r="AS18" s="30">
        <v>78113.4</v>
      </c>
      <c r="AT18" s="30">
        <f t="shared" si="27"/>
        <v>26037.8</v>
      </c>
      <c r="AU18" s="32">
        <v>26037.8</v>
      </c>
      <c r="AV18" s="31">
        <v>0</v>
      </c>
      <c r="AW18" s="28"/>
      <c r="AX18" s="30">
        <v>0</v>
      </c>
      <c r="AY18" s="30">
        <f t="shared" si="28"/>
        <v>0</v>
      </c>
      <c r="AZ18" s="32">
        <v>0</v>
      </c>
      <c r="BA18" s="31">
        <v>0</v>
      </c>
      <c r="BB18" s="31">
        <f t="shared" si="29"/>
        <v>0</v>
      </c>
      <c r="BC18" s="32"/>
      <c r="BD18" s="31">
        <v>0</v>
      </c>
      <c r="BE18" s="31">
        <f t="shared" si="30"/>
        <v>0</v>
      </c>
      <c r="BF18" s="32"/>
      <c r="BG18" s="28">
        <f t="shared" si="31"/>
        <v>4371.5</v>
      </c>
      <c r="BH18" s="28">
        <f t="shared" si="32"/>
        <v>728.5833333333334</v>
      </c>
      <c r="BI18" s="28">
        <f t="shared" si="9"/>
        <v>293</v>
      </c>
      <c r="BJ18" s="28">
        <f t="shared" si="33"/>
        <v>40.21502916619009</v>
      </c>
      <c r="BK18" s="32">
        <v>58</v>
      </c>
      <c r="BL18" s="32">
        <f t="shared" si="34"/>
        <v>9.666666666666666</v>
      </c>
      <c r="BM18" s="32">
        <v>0</v>
      </c>
      <c r="BN18" s="32">
        <f t="shared" si="35"/>
        <v>0</v>
      </c>
      <c r="BO18" s="32">
        <v>3000</v>
      </c>
      <c r="BP18" s="32">
        <f t="shared" si="36"/>
        <v>500</v>
      </c>
      <c r="BQ18" s="32">
        <v>83</v>
      </c>
      <c r="BR18" s="32">
        <f t="shared" si="37"/>
        <v>16.6</v>
      </c>
      <c r="BS18" s="30">
        <v>1013.5</v>
      </c>
      <c r="BT18" s="30">
        <f t="shared" si="38"/>
        <v>168.91666666666666</v>
      </c>
      <c r="BU18" s="32">
        <v>135</v>
      </c>
      <c r="BV18" s="32">
        <f t="shared" si="39"/>
        <v>79.9210656142082</v>
      </c>
      <c r="BW18" s="32">
        <v>300</v>
      </c>
      <c r="BX18" s="32">
        <f t="shared" si="40"/>
        <v>50</v>
      </c>
      <c r="BY18" s="32">
        <v>75</v>
      </c>
      <c r="BZ18" s="32">
        <f t="shared" si="41"/>
        <v>150</v>
      </c>
      <c r="CA18" s="30">
        <v>0</v>
      </c>
      <c r="CB18" s="30">
        <f t="shared" si="42"/>
        <v>0</v>
      </c>
      <c r="CC18" s="32">
        <v>0</v>
      </c>
      <c r="CD18" s="31">
        <v>0</v>
      </c>
      <c r="CE18" s="31">
        <f t="shared" si="43"/>
        <v>0</v>
      </c>
      <c r="CF18" s="32">
        <v>0</v>
      </c>
      <c r="CG18" s="32">
        <v>6550</v>
      </c>
      <c r="CH18" s="32">
        <f t="shared" si="44"/>
        <v>2183.3333333333335</v>
      </c>
      <c r="CI18" s="32">
        <v>443.05</v>
      </c>
      <c r="CJ18" s="32">
        <f t="shared" si="45"/>
        <v>20.292366412213738</v>
      </c>
      <c r="CK18" s="32">
        <v>3000</v>
      </c>
      <c r="CL18" s="32">
        <f t="shared" si="46"/>
        <v>1000</v>
      </c>
      <c r="CM18" s="32">
        <v>44.4</v>
      </c>
      <c r="CN18" s="32">
        <f t="shared" si="47"/>
        <v>4.44</v>
      </c>
      <c r="CO18" s="31">
        <v>0</v>
      </c>
      <c r="CP18" s="31">
        <f t="shared" si="48"/>
        <v>0</v>
      </c>
      <c r="CQ18" s="32">
        <v>0</v>
      </c>
      <c r="CR18" s="30">
        <v>0</v>
      </c>
      <c r="CS18" s="30">
        <f t="shared" si="49"/>
        <v>0</v>
      </c>
      <c r="CT18" s="32">
        <v>0</v>
      </c>
      <c r="CU18" s="30">
        <v>0</v>
      </c>
      <c r="CV18" s="30">
        <f t="shared" si="50"/>
        <v>0</v>
      </c>
      <c r="CW18" s="32">
        <v>0</v>
      </c>
      <c r="CX18" s="34">
        <v>0</v>
      </c>
      <c r="CY18" s="34">
        <f t="shared" si="51"/>
        <v>0</v>
      </c>
      <c r="CZ18" s="32">
        <v>0</v>
      </c>
      <c r="DA18" s="32">
        <v>0</v>
      </c>
      <c r="DB18" s="28">
        <f t="shared" si="10"/>
        <v>112576.2</v>
      </c>
      <c r="DC18" s="28">
        <f t="shared" si="11"/>
        <v>32971.433333333334</v>
      </c>
      <c r="DD18" s="28">
        <f t="shared" si="12"/>
        <v>29973.717999999997</v>
      </c>
      <c r="DE18" s="30">
        <v>0</v>
      </c>
      <c r="DF18" s="30">
        <f t="shared" si="52"/>
        <v>0</v>
      </c>
      <c r="DG18" s="32">
        <v>0</v>
      </c>
      <c r="DH18" s="30">
        <v>0</v>
      </c>
      <c r="DI18" s="30">
        <f t="shared" si="53"/>
        <v>0</v>
      </c>
      <c r="DJ18" s="32">
        <v>0</v>
      </c>
      <c r="DK18" s="30">
        <v>0</v>
      </c>
      <c r="DL18" s="30">
        <f t="shared" si="54"/>
        <v>0</v>
      </c>
      <c r="DM18" s="32">
        <v>0</v>
      </c>
      <c r="DN18" s="30">
        <v>0</v>
      </c>
      <c r="DO18" s="30">
        <f t="shared" si="55"/>
        <v>0</v>
      </c>
      <c r="DP18" s="32">
        <v>0</v>
      </c>
      <c r="DQ18" s="30">
        <v>0</v>
      </c>
      <c r="DR18" s="30">
        <f t="shared" si="56"/>
        <v>0</v>
      </c>
      <c r="DS18" s="32">
        <v>0</v>
      </c>
      <c r="DT18" s="32">
        <v>5630</v>
      </c>
      <c r="DU18" s="32">
        <f t="shared" si="57"/>
        <v>1876.6666666666667</v>
      </c>
      <c r="DV18" s="32">
        <v>0</v>
      </c>
      <c r="DW18" s="32">
        <v>0</v>
      </c>
      <c r="DX18" s="28">
        <f t="shared" si="13"/>
        <v>5630</v>
      </c>
      <c r="DY18" s="28">
        <f t="shared" si="58"/>
        <v>1876.6666666666667</v>
      </c>
      <c r="DZ18" s="28">
        <f t="shared" si="59"/>
        <v>0</v>
      </c>
    </row>
    <row r="19" spans="1:130" s="12" customFormat="1" ht="21" customHeight="1">
      <c r="A19" s="26">
        <v>11</v>
      </c>
      <c r="B19" s="50" t="s">
        <v>64</v>
      </c>
      <c r="C19" s="31">
        <v>233.7</v>
      </c>
      <c r="D19" s="31">
        <v>0</v>
      </c>
      <c r="E19" s="64">
        <v>2168.6</v>
      </c>
      <c r="F19" s="64">
        <v>137.7</v>
      </c>
      <c r="G19" s="28">
        <f t="shared" si="0"/>
        <v>3753.2000000000003</v>
      </c>
      <c r="H19" s="28">
        <f t="shared" si="1"/>
        <v>1224.1666666666667</v>
      </c>
      <c r="I19" s="28">
        <f t="shared" si="2"/>
        <v>1213.5</v>
      </c>
      <c r="J19" s="28">
        <f t="shared" si="14"/>
        <v>99.12865895166779</v>
      </c>
      <c r="K19" s="28">
        <f t="shared" si="3"/>
        <v>191.4</v>
      </c>
      <c r="L19" s="28">
        <f t="shared" si="4"/>
        <v>36.9</v>
      </c>
      <c r="M19" s="28">
        <f t="shared" si="5"/>
        <v>26.2</v>
      </c>
      <c r="N19" s="28">
        <f t="shared" si="15"/>
        <v>71.00271002710026</v>
      </c>
      <c r="O19" s="28">
        <f t="shared" si="6"/>
        <v>71.4</v>
      </c>
      <c r="P19" s="28">
        <f t="shared" si="7"/>
        <v>11.9</v>
      </c>
      <c r="Q19" s="28">
        <f t="shared" si="8"/>
        <v>1.2</v>
      </c>
      <c r="R19" s="28">
        <f t="shared" si="16"/>
        <v>10.084033613445378</v>
      </c>
      <c r="S19" s="34">
        <v>0</v>
      </c>
      <c r="T19" s="34">
        <f t="shared" si="17"/>
        <v>0</v>
      </c>
      <c r="U19" s="32">
        <v>0</v>
      </c>
      <c r="V19" s="28" t="e">
        <f t="shared" si="18"/>
        <v>#DIV/0!</v>
      </c>
      <c r="W19" s="34">
        <v>90</v>
      </c>
      <c r="X19" s="34">
        <f t="shared" si="19"/>
        <v>15</v>
      </c>
      <c r="Y19" s="32">
        <v>5</v>
      </c>
      <c r="Z19" s="28">
        <f t="shared" si="20"/>
        <v>33.33333333333333</v>
      </c>
      <c r="AA19" s="34">
        <v>71.4</v>
      </c>
      <c r="AB19" s="34">
        <f t="shared" si="21"/>
        <v>11.9</v>
      </c>
      <c r="AC19" s="32">
        <v>1.2</v>
      </c>
      <c r="AD19" s="28">
        <f t="shared" si="22"/>
        <v>10.084033613445378</v>
      </c>
      <c r="AE19" s="34">
        <v>0</v>
      </c>
      <c r="AF19" s="34">
        <f t="shared" si="23"/>
        <v>0</v>
      </c>
      <c r="AG19" s="32">
        <v>0</v>
      </c>
      <c r="AH19" s="28" t="e">
        <f t="shared" si="24"/>
        <v>#DIV/0!</v>
      </c>
      <c r="AI19" s="32"/>
      <c r="AJ19" s="32"/>
      <c r="AK19" s="32"/>
      <c r="AL19" s="28"/>
      <c r="AM19" s="31">
        <v>0</v>
      </c>
      <c r="AN19" s="31">
        <f t="shared" si="25"/>
        <v>0</v>
      </c>
      <c r="AO19" s="28"/>
      <c r="AP19" s="31">
        <v>0</v>
      </c>
      <c r="AQ19" s="30">
        <f t="shared" si="26"/>
        <v>0</v>
      </c>
      <c r="AR19" s="32"/>
      <c r="AS19" s="30">
        <v>3561.8</v>
      </c>
      <c r="AT19" s="30">
        <f t="shared" si="27"/>
        <v>1187.2666666666667</v>
      </c>
      <c r="AU19" s="32">
        <v>1187.3</v>
      </c>
      <c r="AV19" s="31">
        <v>0</v>
      </c>
      <c r="AW19" s="28"/>
      <c r="AX19" s="30">
        <v>0</v>
      </c>
      <c r="AY19" s="30">
        <f t="shared" si="28"/>
        <v>0</v>
      </c>
      <c r="AZ19" s="32">
        <v>0</v>
      </c>
      <c r="BA19" s="31">
        <v>0</v>
      </c>
      <c r="BB19" s="31">
        <f t="shared" si="29"/>
        <v>0</v>
      </c>
      <c r="BC19" s="32"/>
      <c r="BD19" s="31">
        <v>0</v>
      </c>
      <c r="BE19" s="31">
        <f t="shared" si="30"/>
        <v>0</v>
      </c>
      <c r="BF19" s="32"/>
      <c r="BG19" s="28">
        <f t="shared" si="31"/>
        <v>0</v>
      </c>
      <c r="BH19" s="28">
        <f t="shared" si="32"/>
        <v>0</v>
      </c>
      <c r="BI19" s="28">
        <f t="shared" si="9"/>
        <v>10</v>
      </c>
      <c r="BJ19" s="28" t="e">
        <f t="shared" si="33"/>
        <v>#DIV/0!</v>
      </c>
      <c r="BK19" s="32">
        <v>0</v>
      </c>
      <c r="BL19" s="32">
        <f t="shared" si="34"/>
        <v>0</v>
      </c>
      <c r="BM19" s="32">
        <v>0</v>
      </c>
      <c r="BN19" s="32" t="e">
        <f t="shared" si="35"/>
        <v>#DIV/0!</v>
      </c>
      <c r="BO19" s="32">
        <v>0</v>
      </c>
      <c r="BP19" s="32">
        <f t="shared" si="36"/>
        <v>0</v>
      </c>
      <c r="BQ19" s="32">
        <v>10</v>
      </c>
      <c r="BR19" s="32" t="e">
        <f t="shared" si="37"/>
        <v>#DIV/0!</v>
      </c>
      <c r="BS19" s="30">
        <v>0</v>
      </c>
      <c r="BT19" s="30">
        <f t="shared" si="38"/>
        <v>0</v>
      </c>
      <c r="BU19" s="32">
        <v>0</v>
      </c>
      <c r="BV19" s="32" t="e">
        <f t="shared" si="39"/>
        <v>#DIV/0!</v>
      </c>
      <c r="BW19" s="32">
        <v>0</v>
      </c>
      <c r="BX19" s="32">
        <f t="shared" si="40"/>
        <v>0</v>
      </c>
      <c r="BY19" s="32">
        <v>0</v>
      </c>
      <c r="BZ19" s="32" t="e">
        <f t="shared" si="41"/>
        <v>#DIV/0!</v>
      </c>
      <c r="CA19" s="30">
        <v>0</v>
      </c>
      <c r="CB19" s="30">
        <f t="shared" si="42"/>
        <v>0</v>
      </c>
      <c r="CC19" s="32">
        <v>0</v>
      </c>
      <c r="CD19" s="31">
        <v>0</v>
      </c>
      <c r="CE19" s="31">
        <f t="shared" si="43"/>
        <v>0</v>
      </c>
      <c r="CF19" s="32">
        <v>0</v>
      </c>
      <c r="CG19" s="32">
        <v>30</v>
      </c>
      <c r="CH19" s="32">
        <f t="shared" si="44"/>
        <v>10</v>
      </c>
      <c r="CI19" s="32">
        <v>10</v>
      </c>
      <c r="CJ19" s="32">
        <f t="shared" si="45"/>
        <v>100</v>
      </c>
      <c r="CK19" s="32">
        <v>30</v>
      </c>
      <c r="CL19" s="32">
        <f t="shared" si="46"/>
        <v>10</v>
      </c>
      <c r="CM19" s="32">
        <v>10</v>
      </c>
      <c r="CN19" s="32">
        <f t="shared" si="47"/>
        <v>100</v>
      </c>
      <c r="CO19" s="31">
        <v>0</v>
      </c>
      <c r="CP19" s="31">
        <f t="shared" si="48"/>
        <v>0</v>
      </c>
      <c r="CQ19" s="32">
        <v>0</v>
      </c>
      <c r="CR19" s="30">
        <v>0</v>
      </c>
      <c r="CS19" s="30">
        <f t="shared" si="49"/>
        <v>0</v>
      </c>
      <c r="CT19" s="32">
        <v>0</v>
      </c>
      <c r="CU19" s="30">
        <v>0</v>
      </c>
      <c r="CV19" s="30">
        <f t="shared" si="50"/>
        <v>0</v>
      </c>
      <c r="CW19" s="32">
        <v>0</v>
      </c>
      <c r="CX19" s="34">
        <v>0</v>
      </c>
      <c r="CY19" s="34">
        <f t="shared" si="51"/>
        <v>0</v>
      </c>
      <c r="CZ19" s="32">
        <v>0</v>
      </c>
      <c r="DA19" s="32">
        <v>0</v>
      </c>
      <c r="DB19" s="28">
        <f t="shared" si="10"/>
        <v>3753.2000000000003</v>
      </c>
      <c r="DC19" s="28">
        <f t="shared" si="11"/>
        <v>1224.1666666666667</v>
      </c>
      <c r="DD19" s="28">
        <f t="shared" si="12"/>
        <v>1213.5</v>
      </c>
      <c r="DE19" s="30">
        <v>0</v>
      </c>
      <c r="DF19" s="30">
        <f t="shared" si="52"/>
        <v>0</v>
      </c>
      <c r="DG19" s="32">
        <v>0</v>
      </c>
      <c r="DH19" s="30">
        <v>0</v>
      </c>
      <c r="DI19" s="30">
        <f t="shared" si="53"/>
        <v>0</v>
      </c>
      <c r="DJ19" s="32">
        <v>0</v>
      </c>
      <c r="DK19" s="30">
        <v>0</v>
      </c>
      <c r="DL19" s="30">
        <f t="shared" si="54"/>
        <v>0</v>
      </c>
      <c r="DM19" s="32">
        <v>0</v>
      </c>
      <c r="DN19" s="30">
        <v>0</v>
      </c>
      <c r="DO19" s="30">
        <f t="shared" si="55"/>
        <v>0</v>
      </c>
      <c r="DP19" s="32">
        <v>0</v>
      </c>
      <c r="DQ19" s="30">
        <v>0</v>
      </c>
      <c r="DR19" s="30">
        <f t="shared" si="56"/>
        <v>0</v>
      </c>
      <c r="DS19" s="32">
        <v>0</v>
      </c>
      <c r="DT19" s="32">
        <v>190</v>
      </c>
      <c r="DU19" s="32">
        <f t="shared" si="57"/>
        <v>63.333333333333336</v>
      </c>
      <c r="DV19" s="32">
        <v>0</v>
      </c>
      <c r="DW19" s="32">
        <v>0</v>
      </c>
      <c r="DX19" s="28">
        <f t="shared" si="13"/>
        <v>190</v>
      </c>
      <c r="DY19" s="28">
        <f t="shared" si="58"/>
        <v>63.333333333333336</v>
      </c>
      <c r="DZ19" s="28">
        <f t="shared" si="59"/>
        <v>0</v>
      </c>
    </row>
    <row r="20" spans="1:130" s="12" customFormat="1" ht="21" customHeight="1">
      <c r="A20" s="26">
        <v>12</v>
      </c>
      <c r="B20" s="50" t="s">
        <v>65</v>
      </c>
      <c r="C20" s="31">
        <v>156.1</v>
      </c>
      <c r="D20" s="31">
        <v>0</v>
      </c>
      <c r="E20" s="64">
        <v>1.2</v>
      </c>
      <c r="F20" s="63">
        <v>0</v>
      </c>
      <c r="G20" s="28">
        <f t="shared" si="0"/>
        <v>8653.2</v>
      </c>
      <c r="H20" s="28">
        <f t="shared" si="1"/>
        <v>2514.4666666666667</v>
      </c>
      <c r="I20" s="28">
        <f t="shared" si="2"/>
        <v>2043.796</v>
      </c>
      <c r="J20" s="28">
        <f t="shared" si="14"/>
        <v>81.28149110480685</v>
      </c>
      <c r="K20" s="28">
        <f t="shared" si="3"/>
        <v>2619.6</v>
      </c>
      <c r="L20" s="28">
        <f t="shared" si="4"/>
        <v>503.26666666666665</v>
      </c>
      <c r="M20" s="28">
        <f t="shared" si="5"/>
        <v>32.596</v>
      </c>
      <c r="N20" s="28">
        <f t="shared" si="15"/>
        <v>6.47688435554378</v>
      </c>
      <c r="O20" s="28">
        <f t="shared" si="6"/>
        <v>829.6</v>
      </c>
      <c r="P20" s="28">
        <f t="shared" si="7"/>
        <v>138.26666666666668</v>
      </c>
      <c r="Q20" s="28">
        <f t="shared" si="8"/>
        <v>32.5</v>
      </c>
      <c r="R20" s="28">
        <f t="shared" si="16"/>
        <v>23.5053037608486</v>
      </c>
      <c r="S20" s="34">
        <v>11.6</v>
      </c>
      <c r="T20" s="34">
        <f t="shared" si="17"/>
        <v>1.9333333333333333</v>
      </c>
      <c r="U20" s="32">
        <v>0</v>
      </c>
      <c r="V20" s="28">
        <f t="shared" si="18"/>
        <v>0</v>
      </c>
      <c r="W20" s="34">
        <v>630</v>
      </c>
      <c r="X20" s="34">
        <f t="shared" si="19"/>
        <v>105</v>
      </c>
      <c r="Y20" s="32">
        <v>0</v>
      </c>
      <c r="Z20" s="28">
        <f t="shared" si="20"/>
        <v>0</v>
      </c>
      <c r="AA20" s="34">
        <v>818</v>
      </c>
      <c r="AB20" s="34">
        <f t="shared" si="21"/>
        <v>136.33333333333334</v>
      </c>
      <c r="AC20" s="32">
        <v>32.5</v>
      </c>
      <c r="AD20" s="28">
        <f t="shared" si="22"/>
        <v>23.838630806845966</v>
      </c>
      <c r="AE20" s="34">
        <v>0</v>
      </c>
      <c r="AF20" s="34">
        <f t="shared" si="23"/>
        <v>0</v>
      </c>
      <c r="AG20" s="32">
        <v>0</v>
      </c>
      <c r="AH20" s="28" t="e">
        <f t="shared" si="24"/>
        <v>#DIV/0!</v>
      </c>
      <c r="AI20" s="32"/>
      <c r="AJ20" s="32"/>
      <c r="AK20" s="32"/>
      <c r="AL20" s="28"/>
      <c r="AM20" s="31">
        <v>0</v>
      </c>
      <c r="AN20" s="31">
        <f t="shared" si="25"/>
        <v>0</v>
      </c>
      <c r="AO20" s="28"/>
      <c r="AP20" s="31">
        <v>0</v>
      </c>
      <c r="AQ20" s="30">
        <f t="shared" si="26"/>
        <v>0</v>
      </c>
      <c r="AR20" s="32"/>
      <c r="AS20" s="30">
        <v>6033.6</v>
      </c>
      <c r="AT20" s="30">
        <f t="shared" si="27"/>
        <v>2011.2</v>
      </c>
      <c r="AU20" s="32">
        <v>2011.2</v>
      </c>
      <c r="AV20" s="31">
        <v>0</v>
      </c>
      <c r="AW20" s="28"/>
      <c r="AX20" s="30">
        <v>0</v>
      </c>
      <c r="AY20" s="30">
        <f t="shared" si="28"/>
        <v>0</v>
      </c>
      <c r="AZ20" s="32">
        <v>0</v>
      </c>
      <c r="BA20" s="31">
        <v>0</v>
      </c>
      <c r="BB20" s="31">
        <f t="shared" si="29"/>
        <v>0</v>
      </c>
      <c r="BC20" s="32"/>
      <c r="BD20" s="31">
        <v>0</v>
      </c>
      <c r="BE20" s="31">
        <f t="shared" si="30"/>
        <v>0</v>
      </c>
      <c r="BF20" s="32"/>
      <c r="BG20" s="28">
        <f t="shared" si="31"/>
        <v>760</v>
      </c>
      <c r="BH20" s="28">
        <f t="shared" si="32"/>
        <v>126.66666666666667</v>
      </c>
      <c r="BI20" s="28">
        <f t="shared" si="9"/>
        <v>0.096</v>
      </c>
      <c r="BJ20" s="28">
        <f t="shared" si="33"/>
        <v>0.07578947368421053</v>
      </c>
      <c r="BK20" s="32">
        <v>0</v>
      </c>
      <c r="BL20" s="32">
        <f t="shared" si="34"/>
        <v>0</v>
      </c>
      <c r="BM20" s="32">
        <v>0</v>
      </c>
      <c r="BN20" s="32" t="e">
        <f t="shared" si="35"/>
        <v>#DIV/0!</v>
      </c>
      <c r="BO20" s="32">
        <v>760</v>
      </c>
      <c r="BP20" s="32">
        <f t="shared" si="36"/>
        <v>126.66666666666667</v>
      </c>
      <c r="BQ20" s="32">
        <v>0.096</v>
      </c>
      <c r="BR20" s="32">
        <f t="shared" si="37"/>
        <v>0.07578947368421053</v>
      </c>
      <c r="BS20" s="30">
        <v>0</v>
      </c>
      <c r="BT20" s="30">
        <f t="shared" si="38"/>
        <v>0</v>
      </c>
      <c r="BU20" s="32">
        <v>0</v>
      </c>
      <c r="BV20" s="32" t="e">
        <f t="shared" si="39"/>
        <v>#DIV/0!</v>
      </c>
      <c r="BW20" s="32">
        <v>0</v>
      </c>
      <c r="BX20" s="32">
        <f t="shared" si="40"/>
        <v>0</v>
      </c>
      <c r="BY20" s="32">
        <v>0</v>
      </c>
      <c r="BZ20" s="32" t="e">
        <f t="shared" si="41"/>
        <v>#DIV/0!</v>
      </c>
      <c r="CA20" s="30">
        <v>0</v>
      </c>
      <c r="CB20" s="30">
        <f t="shared" si="42"/>
        <v>0</v>
      </c>
      <c r="CC20" s="32">
        <v>0</v>
      </c>
      <c r="CD20" s="31">
        <v>0</v>
      </c>
      <c r="CE20" s="31">
        <f t="shared" si="43"/>
        <v>0</v>
      </c>
      <c r="CF20" s="32">
        <v>0</v>
      </c>
      <c r="CG20" s="32">
        <v>400</v>
      </c>
      <c r="CH20" s="32">
        <f t="shared" si="44"/>
        <v>133.33333333333334</v>
      </c>
      <c r="CI20" s="32">
        <v>0</v>
      </c>
      <c r="CJ20" s="32">
        <f t="shared" si="45"/>
        <v>0</v>
      </c>
      <c r="CK20" s="32">
        <v>400</v>
      </c>
      <c r="CL20" s="32">
        <f t="shared" si="46"/>
        <v>133.33333333333334</v>
      </c>
      <c r="CM20" s="32">
        <v>0</v>
      </c>
      <c r="CN20" s="32">
        <f t="shared" si="47"/>
        <v>0</v>
      </c>
      <c r="CO20" s="31">
        <v>0</v>
      </c>
      <c r="CP20" s="31">
        <f t="shared" si="48"/>
        <v>0</v>
      </c>
      <c r="CQ20" s="32">
        <v>0</v>
      </c>
      <c r="CR20" s="30">
        <v>0</v>
      </c>
      <c r="CS20" s="30">
        <f t="shared" si="49"/>
        <v>0</v>
      </c>
      <c r="CT20" s="32">
        <v>0</v>
      </c>
      <c r="CU20" s="30">
        <v>0</v>
      </c>
      <c r="CV20" s="30">
        <f t="shared" si="50"/>
        <v>0</v>
      </c>
      <c r="CW20" s="32">
        <v>0</v>
      </c>
      <c r="CX20" s="34">
        <v>0</v>
      </c>
      <c r="CY20" s="34">
        <f t="shared" si="51"/>
        <v>0</v>
      </c>
      <c r="CZ20" s="32">
        <v>0</v>
      </c>
      <c r="DA20" s="32">
        <v>0</v>
      </c>
      <c r="DB20" s="28">
        <f t="shared" si="10"/>
        <v>8653.2</v>
      </c>
      <c r="DC20" s="28">
        <f t="shared" si="11"/>
        <v>2514.4666666666667</v>
      </c>
      <c r="DD20" s="28">
        <f t="shared" si="12"/>
        <v>2043.796</v>
      </c>
      <c r="DE20" s="30">
        <v>0</v>
      </c>
      <c r="DF20" s="30">
        <f t="shared" si="52"/>
        <v>0</v>
      </c>
      <c r="DG20" s="32">
        <v>0</v>
      </c>
      <c r="DH20" s="30">
        <v>0</v>
      </c>
      <c r="DI20" s="30">
        <f t="shared" si="53"/>
        <v>0</v>
      </c>
      <c r="DJ20" s="32">
        <v>0</v>
      </c>
      <c r="DK20" s="30">
        <v>0</v>
      </c>
      <c r="DL20" s="30">
        <f t="shared" si="54"/>
        <v>0</v>
      </c>
      <c r="DM20" s="32">
        <v>0</v>
      </c>
      <c r="DN20" s="30">
        <v>0</v>
      </c>
      <c r="DO20" s="30">
        <f t="shared" si="55"/>
        <v>0</v>
      </c>
      <c r="DP20" s="32">
        <v>0</v>
      </c>
      <c r="DQ20" s="30">
        <v>0</v>
      </c>
      <c r="DR20" s="30">
        <f t="shared" si="56"/>
        <v>0</v>
      </c>
      <c r="DS20" s="32">
        <v>0</v>
      </c>
      <c r="DT20" s="32">
        <v>440</v>
      </c>
      <c r="DU20" s="32">
        <f t="shared" si="57"/>
        <v>146.66666666666666</v>
      </c>
      <c r="DV20" s="32">
        <v>0</v>
      </c>
      <c r="DW20" s="32">
        <v>0</v>
      </c>
      <c r="DX20" s="28">
        <f t="shared" si="13"/>
        <v>440</v>
      </c>
      <c r="DY20" s="28">
        <f t="shared" si="58"/>
        <v>146.66666666666666</v>
      </c>
      <c r="DZ20" s="28">
        <f t="shared" si="59"/>
        <v>0</v>
      </c>
    </row>
    <row r="21" spans="1:130" ht="21" customHeight="1">
      <c r="A21" s="26">
        <v>13</v>
      </c>
      <c r="B21" s="50" t="s">
        <v>66</v>
      </c>
      <c r="C21" s="31">
        <v>11416.6</v>
      </c>
      <c r="D21" s="31">
        <v>679</v>
      </c>
      <c r="E21" s="64">
        <v>10347.4</v>
      </c>
      <c r="F21" s="63">
        <v>6483</v>
      </c>
      <c r="G21" s="28">
        <f t="shared" si="0"/>
        <v>103423.6</v>
      </c>
      <c r="H21" s="28">
        <f t="shared" si="1"/>
        <v>29557.866666666665</v>
      </c>
      <c r="I21" s="28">
        <f t="shared" si="2"/>
        <v>28503.655</v>
      </c>
      <c r="J21" s="28">
        <f t="shared" si="14"/>
        <v>96.4333973132928</v>
      </c>
      <c r="K21" s="28">
        <f t="shared" si="3"/>
        <v>48990</v>
      </c>
      <c r="L21" s="28">
        <f t="shared" si="4"/>
        <v>11413.333333333334</v>
      </c>
      <c r="M21" s="28">
        <f t="shared" si="5"/>
        <v>10359.154999999999</v>
      </c>
      <c r="N21" s="28">
        <f t="shared" si="15"/>
        <v>90.76362441588783</v>
      </c>
      <c r="O21" s="28">
        <f t="shared" si="6"/>
        <v>16100</v>
      </c>
      <c r="P21" s="28">
        <f t="shared" si="7"/>
        <v>2683.3333333333335</v>
      </c>
      <c r="Q21" s="28">
        <f t="shared" si="8"/>
        <v>5505.156999999999</v>
      </c>
      <c r="R21" s="28">
        <f t="shared" si="16"/>
        <v>205.1611304347826</v>
      </c>
      <c r="S21" s="34">
        <v>4670</v>
      </c>
      <c r="T21" s="34">
        <f t="shared" si="17"/>
        <v>778.3333333333334</v>
      </c>
      <c r="U21" s="32">
        <v>571.824</v>
      </c>
      <c r="V21" s="28">
        <f t="shared" si="18"/>
        <v>73.46775160599572</v>
      </c>
      <c r="W21" s="34">
        <v>13000</v>
      </c>
      <c r="X21" s="34">
        <f t="shared" si="19"/>
        <v>2166.6666666666665</v>
      </c>
      <c r="Y21" s="32">
        <v>1127.318</v>
      </c>
      <c r="Z21" s="28">
        <f t="shared" si="20"/>
        <v>52.03006153846154</v>
      </c>
      <c r="AA21" s="34">
        <v>11430</v>
      </c>
      <c r="AB21" s="34">
        <f t="shared" si="21"/>
        <v>1905</v>
      </c>
      <c r="AC21" s="32">
        <v>4933.333</v>
      </c>
      <c r="AD21" s="28">
        <f t="shared" si="22"/>
        <v>258.9676115485564</v>
      </c>
      <c r="AE21" s="34">
        <v>990</v>
      </c>
      <c r="AF21" s="34">
        <f t="shared" si="23"/>
        <v>330</v>
      </c>
      <c r="AG21" s="32">
        <v>301.5</v>
      </c>
      <c r="AH21" s="28">
        <f t="shared" si="24"/>
        <v>91.36363636363637</v>
      </c>
      <c r="AI21" s="32"/>
      <c r="AJ21" s="32"/>
      <c r="AK21" s="32"/>
      <c r="AL21" s="28"/>
      <c r="AM21" s="31">
        <v>0</v>
      </c>
      <c r="AN21" s="31">
        <f t="shared" si="25"/>
        <v>0</v>
      </c>
      <c r="AO21" s="28"/>
      <c r="AP21" s="31">
        <v>0</v>
      </c>
      <c r="AQ21" s="30">
        <f t="shared" si="26"/>
        <v>0</v>
      </c>
      <c r="AR21" s="32"/>
      <c r="AS21" s="30">
        <v>54433.6</v>
      </c>
      <c r="AT21" s="30">
        <f t="shared" si="27"/>
        <v>18144.533333333333</v>
      </c>
      <c r="AU21" s="32">
        <v>18144.5</v>
      </c>
      <c r="AV21" s="31">
        <v>0</v>
      </c>
      <c r="AW21" s="28"/>
      <c r="AX21" s="30">
        <v>0</v>
      </c>
      <c r="AY21" s="30">
        <f t="shared" si="28"/>
        <v>0</v>
      </c>
      <c r="AZ21" s="32">
        <v>0</v>
      </c>
      <c r="BA21" s="31">
        <v>0</v>
      </c>
      <c r="BB21" s="31">
        <f t="shared" si="29"/>
        <v>0</v>
      </c>
      <c r="BC21" s="32"/>
      <c r="BD21" s="31">
        <v>0</v>
      </c>
      <c r="BE21" s="31">
        <f t="shared" si="30"/>
        <v>0</v>
      </c>
      <c r="BF21" s="32"/>
      <c r="BG21" s="28">
        <f t="shared" si="31"/>
        <v>400</v>
      </c>
      <c r="BH21" s="28">
        <f t="shared" si="32"/>
        <v>66.66666666666667</v>
      </c>
      <c r="BI21" s="28">
        <f t="shared" si="9"/>
        <v>45</v>
      </c>
      <c r="BJ21" s="28">
        <f t="shared" si="33"/>
        <v>67.5</v>
      </c>
      <c r="BK21" s="32">
        <v>400</v>
      </c>
      <c r="BL21" s="32">
        <f t="shared" si="34"/>
        <v>66.66666666666667</v>
      </c>
      <c r="BM21" s="32">
        <v>40</v>
      </c>
      <c r="BN21" s="32">
        <f t="shared" si="35"/>
        <v>60</v>
      </c>
      <c r="BO21" s="32">
        <v>0</v>
      </c>
      <c r="BP21" s="32">
        <f t="shared" si="36"/>
        <v>0</v>
      </c>
      <c r="BQ21" s="32">
        <v>5</v>
      </c>
      <c r="BR21" s="32" t="e">
        <f t="shared" si="37"/>
        <v>#DIV/0!</v>
      </c>
      <c r="BS21" s="30">
        <v>0</v>
      </c>
      <c r="BT21" s="30">
        <f t="shared" si="38"/>
        <v>0</v>
      </c>
      <c r="BU21" s="32">
        <v>0</v>
      </c>
      <c r="BV21" s="32" t="e">
        <f t="shared" si="39"/>
        <v>#DIV/0!</v>
      </c>
      <c r="BW21" s="32">
        <v>0</v>
      </c>
      <c r="BX21" s="32">
        <f t="shared" si="40"/>
        <v>0</v>
      </c>
      <c r="BY21" s="32">
        <v>0</v>
      </c>
      <c r="BZ21" s="32" t="e">
        <f t="shared" si="41"/>
        <v>#DIV/0!</v>
      </c>
      <c r="CA21" s="30">
        <v>0</v>
      </c>
      <c r="CB21" s="30">
        <f t="shared" si="42"/>
        <v>0</v>
      </c>
      <c r="CC21" s="32">
        <v>0</v>
      </c>
      <c r="CD21" s="31">
        <v>0</v>
      </c>
      <c r="CE21" s="31">
        <f t="shared" si="43"/>
        <v>0</v>
      </c>
      <c r="CF21" s="32">
        <v>0</v>
      </c>
      <c r="CG21" s="32">
        <v>14500</v>
      </c>
      <c r="CH21" s="32">
        <f t="shared" si="44"/>
        <v>4833.333333333333</v>
      </c>
      <c r="CI21" s="32">
        <v>3380.18</v>
      </c>
      <c r="CJ21" s="32">
        <f t="shared" si="45"/>
        <v>69.93475862068965</v>
      </c>
      <c r="CK21" s="32">
        <v>3200</v>
      </c>
      <c r="CL21" s="32">
        <f t="shared" si="46"/>
        <v>1066.6666666666667</v>
      </c>
      <c r="CM21" s="32">
        <v>1189.5</v>
      </c>
      <c r="CN21" s="32">
        <f t="shared" si="47"/>
        <v>111.51562499999999</v>
      </c>
      <c r="CO21" s="31">
        <v>4000</v>
      </c>
      <c r="CP21" s="31">
        <f t="shared" si="48"/>
        <v>1333.3333333333333</v>
      </c>
      <c r="CQ21" s="32">
        <v>0</v>
      </c>
      <c r="CR21" s="30">
        <v>0</v>
      </c>
      <c r="CS21" s="30">
        <f t="shared" si="49"/>
        <v>0</v>
      </c>
      <c r="CT21" s="32">
        <v>0</v>
      </c>
      <c r="CU21" s="30">
        <v>0</v>
      </c>
      <c r="CV21" s="30">
        <f t="shared" si="50"/>
        <v>0</v>
      </c>
      <c r="CW21" s="32">
        <v>0</v>
      </c>
      <c r="CX21" s="34">
        <v>0</v>
      </c>
      <c r="CY21" s="34">
        <f t="shared" si="51"/>
        <v>0</v>
      </c>
      <c r="CZ21" s="32">
        <v>0</v>
      </c>
      <c r="DA21" s="32">
        <v>0</v>
      </c>
      <c r="DB21" s="28">
        <f t="shared" si="10"/>
        <v>103423.6</v>
      </c>
      <c r="DC21" s="28">
        <f t="shared" si="11"/>
        <v>29557.866666666665</v>
      </c>
      <c r="DD21" s="28">
        <f t="shared" si="12"/>
        <v>28503.655</v>
      </c>
      <c r="DE21" s="30">
        <v>0</v>
      </c>
      <c r="DF21" s="30">
        <f t="shared" si="52"/>
        <v>0</v>
      </c>
      <c r="DG21" s="32">
        <v>0</v>
      </c>
      <c r="DH21" s="30">
        <v>0</v>
      </c>
      <c r="DI21" s="30">
        <f t="shared" si="53"/>
        <v>0</v>
      </c>
      <c r="DJ21" s="32">
        <v>0</v>
      </c>
      <c r="DK21" s="30">
        <v>0</v>
      </c>
      <c r="DL21" s="30">
        <f t="shared" si="54"/>
        <v>0</v>
      </c>
      <c r="DM21" s="32">
        <v>0</v>
      </c>
      <c r="DN21" s="30">
        <v>0</v>
      </c>
      <c r="DO21" s="30">
        <f t="shared" si="55"/>
        <v>0</v>
      </c>
      <c r="DP21" s="32">
        <v>0</v>
      </c>
      <c r="DQ21" s="30">
        <v>0</v>
      </c>
      <c r="DR21" s="30">
        <f t="shared" si="56"/>
        <v>0</v>
      </c>
      <c r="DS21" s="32">
        <v>0</v>
      </c>
      <c r="DT21" s="32">
        <v>10583.4</v>
      </c>
      <c r="DU21" s="32">
        <f t="shared" si="57"/>
        <v>3527.7999999999997</v>
      </c>
      <c r="DV21" s="32">
        <v>0</v>
      </c>
      <c r="DW21" s="32">
        <v>0</v>
      </c>
      <c r="DX21" s="28">
        <f t="shared" si="13"/>
        <v>10583.4</v>
      </c>
      <c r="DY21" s="28">
        <f t="shared" si="58"/>
        <v>3527.7999999999997</v>
      </c>
      <c r="DZ21" s="28">
        <f t="shared" si="59"/>
        <v>0</v>
      </c>
    </row>
    <row r="22" spans="1:130" ht="21" customHeight="1">
      <c r="A22" s="26">
        <v>14</v>
      </c>
      <c r="B22" s="50" t="s">
        <v>67</v>
      </c>
      <c r="C22" s="31">
        <v>48913.8</v>
      </c>
      <c r="D22" s="31">
        <v>0</v>
      </c>
      <c r="E22" s="64">
        <v>44325.9</v>
      </c>
      <c r="F22" s="64">
        <v>6297.9</v>
      </c>
      <c r="G22" s="28">
        <f t="shared" si="0"/>
        <v>77792</v>
      </c>
      <c r="H22" s="28">
        <f t="shared" si="1"/>
        <v>22522.333333333336</v>
      </c>
      <c r="I22" s="28">
        <f t="shared" si="2"/>
        <v>21205.828</v>
      </c>
      <c r="J22" s="28">
        <f t="shared" si="14"/>
        <v>94.15466721920464</v>
      </c>
      <c r="K22" s="28">
        <f t="shared" si="3"/>
        <v>25310</v>
      </c>
      <c r="L22" s="28">
        <f t="shared" si="4"/>
        <v>5028.333333333333</v>
      </c>
      <c r="M22" s="28">
        <f t="shared" si="5"/>
        <v>3820.728</v>
      </c>
      <c r="N22" s="28">
        <f t="shared" si="15"/>
        <v>75.98398409015579</v>
      </c>
      <c r="O22" s="28">
        <f t="shared" si="6"/>
        <v>8550</v>
      </c>
      <c r="P22" s="28">
        <f t="shared" si="7"/>
        <v>1425</v>
      </c>
      <c r="Q22" s="28">
        <f t="shared" si="8"/>
        <v>2083.514</v>
      </c>
      <c r="R22" s="28">
        <f t="shared" si="16"/>
        <v>146.21150877192983</v>
      </c>
      <c r="S22" s="34">
        <v>950</v>
      </c>
      <c r="T22" s="34">
        <f t="shared" si="17"/>
        <v>158.33333333333334</v>
      </c>
      <c r="U22" s="32">
        <v>119.216</v>
      </c>
      <c r="V22" s="28">
        <f t="shared" si="18"/>
        <v>75.29431578947367</v>
      </c>
      <c r="W22" s="34">
        <v>10700</v>
      </c>
      <c r="X22" s="34">
        <f t="shared" si="19"/>
        <v>1783.3333333333333</v>
      </c>
      <c r="Y22" s="32">
        <v>1058.369</v>
      </c>
      <c r="Z22" s="28">
        <f t="shared" si="20"/>
        <v>59.34779439252337</v>
      </c>
      <c r="AA22" s="34">
        <v>7600</v>
      </c>
      <c r="AB22" s="34">
        <f t="shared" si="21"/>
        <v>1266.6666666666667</v>
      </c>
      <c r="AC22" s="32">
        <v>1964.298</v>
      </c>
      <c r="AD22" s="28">
        <f t="shared" si="22"/>
        <v>155.07615789473684</v>
      </c>
      <c r="AE22" s="34">
        <v>460</v>
      </c>
      <c r="AF22" s="34">
        <f t="shared" si="23"/>
        <v>153.33333333333334</v>
      </c>
      <c r="AG22" s="32">
        <v>5</v>
      </c>
      <c r="AH22" s="28">
        <f t="shared" si="24"/>
        <v>3.260869565217391</v>
      </c>
      <c r="AI22" s="32"/>
      <c r="AJ22" s="32"/>
      <c r="AK22" s="32"/>
      <c r="AL22" s="28"/>
      <c r="AM22" s="31">
        <v>0</v>
      </c>
      <c r="AN22" s="31">
        <f t="shared" si="25"/>
        <v>0</v>
      </c>
      <c r="AO22" s="28"/>
      <c r="AP22" s="31">
        <v>0</v>
      </c>
      <c r="AQ22" s="30">
        <f t="shared" si="26"/>
        <v>0</v>
      </c>
      <c r="AR22" s="32"/>
      <c r="AS22" s="30">
        <v>51315.1</v>
      </c>
      <c r="AT22" s="30">
        <f t="shared" si="27"/>
        <v>17105.033333333333</v>
      </c>
      <c r="AU22" s="32">
        <v>17105.1</v>
      </c>
      <c r="AV22" s="31">
        <v>0</v>
      </c>
      <c r="AW22" s="28"/>
      <c r="AX22" s="30">
        <v>1166.9</v>
      </c>
      <c r="AY22" s="30">
        <f t="shared" si="28"/>
        <v>388.9666666666667</v>
      </c>
      <c r="AZ22" s="32">
        <v>280</v>
      </c>
      <c r="BA22" s="31">
        <v>0</v>
      </c>
      <c r="BB22" s="31">
        <f t="shared" si="29"/>
        <v>0</v>
      </c>
      <c r="BC22" s="32"/>
      <c r="BD22" s="31">
        <v>0</v>
      </c>
      <c r="BE22" s="31">
        <f t="shared" si="30"/>
        <v>0</v>
      </c>
      <c r="BF22" s="32"/>
      <c r="BG22" s="28">
        <f t="shared" si="31"/>
        <v>1200</v>
      </c>
      <c r="BH22" s="28">
        <f t="shared" si="32"/>
        <v>200</v>
      </c>
      <c r="BI22" s="28">
        <f t="shared" si="9"/>
        <v>252.845</v>
      </c>
      <c r="BJ22" s="28">
        <f t="shared" si="33"/>
        <v>126.4225</v>
      </c>
      <c r="BK22" s="32">
        <v>1200</v>
      </c>
      <c r="BL22" s="32">
        <f t="shared" si="34"/>
        <v>200</v>
      </c>
      <c r="BM22" s="32">
        <v>52.844</v>
      </c>
      <c r="BN22" s="32">
        <f t="shared" si="35"/>
        <v>26.422</v>
      </c>
      <c r="BO22" s="32">
        <v>0</v>
      </c>
      <c r="BP22" s="32">
        <f t="shared" si="36"/>
        <v>0</v>
      </c>
      <c r="BQ22" s="32">
        <v>200.001</v>
      </c>
      <c r="BR22" s="32" t="e">
        <f t="shared" si="37"/>
        <v>#DIV/0!</v>
      </c>
      <c r="BS22" s="30">
        <v>0</v>
      </c>
      <c r="BT22" s="30">
        <f t="shared" si="38"/>
        <v>0</v>
      </c>
      <c r="BU22" s="32">
        <v>0</v>
      </c>
      <c r="BV22" s="32" t="e">
        <f t="shared" si="39"/>
        <v>#DIV/0!</v>
      </c>
      <c r="BW22" s="32">
        <v>0</v>
      </c>
      <c r="BX22" s="32">
        <f t="shared" si="40"/>
        <v>0</v>
      </c>
      <c r="BY22" s="32">
        <v>0</v>
      </c>
      <c r="BZ22" s="32" t="e">
        <f t="shared" si="41"/>
        <v>#DIV/0!</v>
      </c>
      <c r="CA22" s="30">
        <v>0</v>
      </c>
      <c r="CB22" s="30">
        <f t="shared" si="42"/>
        <v>0</v>
      </c>
      <c r="CC22" s="32">
        <v>0</v>
      </c>
      <c r="CD22" s="31">
        <v>0</v>
      </c>
      <c r="CE22" s="31">
        <f t="shared" si="43"/>
        <v>0</v>
      </c>
      <c r="CF22" s="32">
        <v>360</v>
      </c>
      <c r="CG22" s="32">
        <v>4400</v>
      </c>
      <c r="CH22" s="32">
        <f t="shared" si="44"/>
        <v>1466.6666666666667</v>
      </c>
      <c r="CI22" s="32">
        <v>61</v>
      </c>
      <c r="CJ22" s="32">
        <f t="shared" si="45"/>
        <v>4.159090909090909</v>
      </c>
      <c r="CK22" s="32">
        <v>1640</v>
      </c>
      <c r="CL22" s="32">
        <f t="shared" si="46"/>
        <v>546.6666666666666</v>
      </c>
      <c r="CM22" s="32">
        <v>0</v>
      </c>
      <c r="CN22" s="32">
        <f t="shared" si="47"/>
        <v>0</v>
      </c>
      <c r="CO22" s="31">
        <v>0</v>
      </c>
      <c r="CP22" s="31">
        <f t="shared" si="48"/>
        <v>0</v>
      </c>
      <c r="CQ22" s="32">
        <v>0</v>
      </c>
      <c r="CR22" s="30">
        <v>0</v>
      </c>
      <c r="CS22" s="30">
        <f t="shared" si="49"/>
        <v>0</v>
      </c>
      <c r="CT22" s="32">
        <v>0</v>
      </c>
      <c r="CU22" s="30">
        <v>0</v>
      </c>
      <c r="CV22" s="30">
        <f t="shared" si="50"/>
        <v>0</v>
      </c>
      <c r="CW22" s="32">
        <v>0</v>
      </c>
      <c r="CX22" s="34">
        <v>0</v>
      </c>
      <c r="CY22" s="34">
        <f t="shared" si="51"/>
        <v>0</v>
      </c>
      <c r="CZ22" s="32">
        <v>0</v>
      </c>
      <c r="DA22" s="32">
        <v>0</v>
      </c>
      <c r="DB22" s="28">
        <f t="shared" si="10"/>
        <v>77792</v>
      </c>
      <c r="DC22" s="28">
        <f t="shared" si="11"/>
        <v>22522.333333333336</v>
      </c>
      <c r="DD22" s="28">
        <f t="shared" si="12"/>
        <v>21205.828</v>
      </c>
      <c r="DE22" s="30">
        <v>0</v>
      </c>
      <c r="DF22" s="30">
        <f t="shared" si="52"/>
        <v>0</v>
      </c>
      <c r="DG22" s="32">
        <v>0</v>
      </c>
      <c r="DH22" s="30">
        <v>0</v>
      </c>
      <c r="DI22" s="30">
        <f t="shared" si="53"/>
        <v>0</v>
      </c>
      <c r="DJ22" s="32">
        <v>0</v>
      </c>
      <c r="DK22" s="30">
        <v>0</v>
      </c>
      <c r="DL22" s="30">
        <f t="shared" si="54"/>
        <v>0</v>
      </c>
      <c r="DM22" s="32">
        <v>0</v>
      </c>
      <c r="DN22" s="30">
        <v>0</v>
      </c>
      <c r="DO22" s="30">
        <f t="shared" si="55"/>
        <v>0</v>
      </c>
      <c r="DP22" s="32">
        <v>0</v>
      </c>
      <c r="DQ22" s="30">
        <v>0</v>
      </c>
      <c r="DR22" s="30">
        <f t="shared" si="56"/>
        <v>0</v>
      </c>
      <c r="DS22" s="32">
        <v>0</v>
      </c>
      <c r="DT22" s="32">
        <v>3600</v>
      </c>
      <c r="DU22" s="32">
        <f t="shared" si="57"/>
        <v>1200</v>
      </c>
      <c r="DV22" s="32">
        <v>0</v>
      </c>
      <c r="DW22" s="32">
        <v>0</v>
      </c>
      <c r="DX22" s="28">
        <f t="shared" si="13"/>
        <v>3600</v>
      </c>
      <c r="DY22" s="28">
        <f t="shared" si="58"/>
        <v>1200</v>
      </c>
      <c r="DZ22" s="28">
        <f t="shared" si="59"/>
        <v>0</v>
      </c>
    </row>
    <row r="23" spans="1:130" ht="21" customHeight="1">
      <c r="A23" s="26">
        <v>15</v>
      </c>
      <c r="B23" s="50" t="s">
        <v>68</v>
      </c>
      <c r="C23" s="31">
        <v>3971.9</v>
      </c>
      <c r="D23" s="31">
        <v>0</v>
      </c>
      <c r="E23" s="64">
        <v>3971.9</v>
      </c>
      <c r="F23" s="64">
        <v>171.8</v>
      </c>
      <c r="G23" s="28">
        <f t="shared" si="0"/>
        <v>13875.2</v>
      </c>
      <c r="H23" s="28">
        <f t="shared" si="1"/>
        <v>3778.116666666667</v>
      </c>
      <c r="I23" s="28">
        <f t="shared" si="2"/>
        <v>3688.031</v>
      </c>
      <c r="J23" s="28">
        <f t="shared" si="14"/>
        <v>97.61559330707098</v>
      </c>
      <c r="K23" s="28">
        <f t="shared" si="3"/>
        <v>5528.700000000001</v>
      </c>
      <c r="L23" s="28">
        <f t="shared" si="4"/>
        <v>995.9499999999999</v>
      </c>
      <c r="M23" s="28">
        <f t="shared" si="5"/>
        <v>905.8309999999999</v>
      </c>
      <c r="N23" s="28">
        <f t="shared" si="15"/>
        <v>90.95145338621417</v>
      </c>
      <c r="O23" s="28">
        <f t="shared" si="6"/>
        <v>2960</v>
      </c>
      <c r="P23" s="28">
        <f t="shared" si="7"/>
        <v>493.3333333333333</v>
      </c>
      <c r="Q23" s="28">
        <f t="shared" si="8"/>
        <v>574.39</v>
      </c>
      <c r="R23" s="28">
        <f t="shared" si="16"/>
        <v>116.43040540540541</v>
      </c>
      <c r="S23" s="34">
        <v>1098</v>
      </c>
      <c r="T23" s="34">
        <f t="shared" si="17"/>
        <v>183</v>
      </c>
      <c r="U23" s="32">
        <v>152.32</v>
      </c>
      <c r="V23" s="28">
        <f t="shared" si="18"/>
        <v>83.23497267759562</v>
      </c>
      <c r="W23" s="34">
        <v>1754.6</v>
      </c>
      <c r="X23" s="34">
        <f t="shared" si="19"/>
        <v>292.43333333333334</v>
      </c>
      <c r="Y23" s="32">
        <v>242.239</v>
      </c>
      <c r="Z23" s="28">
        <f t="shared" si="20"/>
        <v>82.83563205288955</v>
      </c>
      <c r="AA23" s="34">
        <v>1862</v>
      </c>
      <c r="AB23" s="34">
        <f t="shared" si="21"/>
        <v>310.3333333333333</v>
      </c>
      <c r="AC23" s="32">
        <v>422.07</v>
      </c>
      <c r="AD23" s="28">
        <f t="shared" si="22"/>
        <v>136.00537056928036</v>
      </c>
      <c r="AE23" s="34">
        <v>80</v>
      </c>
      <c r="AF23" s="34">
        <f t="shared" si="23"/>
        <v>26.666666666666668</v>
      </c>
      <c r="AG23" s="32">
        <v>38</v>
      </c>
      <c r="AH23" s="28">
        <f t="shared" si="24"/>
        <v>142.5</v>
      </c>
      <c r="AI23" s="32"/>
      <c r="AJ23" s="32"/>
      <c r="AK23" s="32"/>
      <c r="AL23" s="28"/>
      <c r="AM23" s="31">
        <v>0</v>
      </c>
      <c r="AN23" s="31">
        <f t="shared" si="25"/>
        <v>0</v>
      </c>
      <c r="AO23" s="28"/>
      <c r="AP23" s="31">
        <v>0</v>
      </c>
      <c r="AQ23" s="30">
        <f t="shared" si="26"/>
        <v>0</v>
      </c>
      <c r="AR23" s="32"/>
      <c r="AS23" s="30">
        <v>8346.5</v>
      </c>
      <c r="AT23" s="30">
        <f t="shared" si="27"/>
        <v>2782.1666666666665</v>
      </c>
      <c r="AU23" s="32">
        <v>2782.2</v>
      </c>
      <c r="AV23" s="31">
        <v>0</v>
      </c>
      <c r="AW23" s="28"/>
      <c r="AX23" s="30">
        <v>0</v>
      </c>
      <c r="AY23" s="30">
        <f t="shared" si="28"/>
        <v>0</v>
      </c>
      <c r="AZ23" s="32">
        <v>0</v>
      </c>
      <c r="BA23" s="31">
        <v>0</v>
      </c>
      <c r="BB23" s="31">
        <f t="shared" si="29"/>
        <v>0</v>
      </c>
      <c r="BC23" s="32"/>
      <c r="BD23" s="31">
        <v>0</v>
      </c>
      <c r="BE23" s="31">
        <f t="shared" si="30"/>
        <v>0</v>
      </c>
      <c r="BF23" s="32"/>
      <c r="BG23" s="28">
        <f t="shared" si="31"/>
        <v>367.1</v>
      </c>
      <c r="BH23" s="28">
        <f t="shared" si="32"/>
        <v>61.18333333333333</v>
      </c>
      <c r="BI23" s="28">
        <f t="shared" si="9"/>
        <v>7.202</v>
      </c>
      <c r="BJ23" s="28">
        <f t="shared" si="33"/>
        <v>11.771179515118497</v>
      </c>
      <c r="BK23" s="32">
        <v>224.6</v>
      </c>
      <c r="BL23" s="32">
        <f t="shared" si="34"/>
        <v>37.43333333333333</v>
      </c>
      <c r="BM23" s="32">
        <v>7.202</v>
      </c>
      <c r="BN23" s="32">
        <f t="shared" si="35"/>
        <v>19.23953695458593</v>
      </c>
      <c r="BO23" s="32">
        <v>142.5</v>
      </c>
      <c r="BP23" s="32">
        <f t="shared" si="36"/>
        <v>23.75</v>
      </c>
      <c r="BQ23" s="32">
        <v>0</v>
      </c>
      <c r="BR23" s="32">
        <f t="shared" si="37"/>
        <v>0</v>
      </c>
      <c r="BS23" s="30">
        <v>0</v>
      </c>
      <c r="BT23" s="30">
        <f t="shared" si="38"/>
        <v>0</v>
      </c>
      <c r="BU23" s="32">
        <v>0</v>
      </c>
      <c r="BV23" s="32" t="e">
        <f t="shared" si="39"/>
        <v>#DIV/0!</v>
      </c>
      <c r="BW23" s="32">
        <v>0</v>
      </c>
      <c r="BX23" s="32">
        <f t="shared" si="40"/>
        <v>0</v>
      </c>
      <c r="BY23" s="32">
        <v>0</v>
      </c>
      <c r="BZ23" s="32" t="e">
        <f t="shared" si="41"/>
        <v>#DIV/0!</v>
      </c>
      <c r="CA23" s="30">
        <v>0</v>
      </c>
      <c r="CB23" s="30">
        <f t="shared" si="42"/>
        <v>0</v>
      </c>
      <c r="CC23" s="32">
        <v>0</v>
      </c>
      <c r="CD23" s="31">
        <v>0</v>
      </c>
      <c r="CE23" s="31">
        <f t="shared" si="43"/>
        <v>0</v>
      </c>
      <c r="CF23" s="32">
        <v>0</v>
      </c>
      <c r="CG23" s="32">
        <v>367</v>
      </c>
      <c r="CH23" s="32">
        <f t="shared" si="44"/>
        <v>122.33333333333333</v>
      </c>
      <c r="CI23" s="32">
        <v>44</v>
      </c>
      <c r="CJ23" s="32">
        <f t="shared" si="45"/>
        <v>35.96730245231608</v>
      </c>
      <c r="CK23" s="32">
        <v>367</v>
      </c>
      <c r="CL23" s="32">
        <f t="shared" si="46"/>
        <v>122.33333333333333</v>
      </c>
      <c r="CM23" s="32">
        <v>44</v>
      </c>
      <c r="CN23" s="32">
        <f t="shared" si="47"/>
        <v>35.96730245231608</v>
      </c>
      <c r="CO23" s="31">
        <v>0</v>
      </c>
      <c r="CP23" s="31">
        <f t="shared" si="48"/>
        <v>0</v>
      </c>
      <c r="CQ23" s="32">
        <v>0</v>
      </c>
      <c r="CR23" s="30">
        <v>0</v>
      </c>
      <c r="CS23" s="30">
        <f t="shared" si="49"/>
        <v>0</v>
      </c>
      <c r="CT23" s="32">
        <v>0</v>
      </c>
      <c r="CU23" s="30">
        <v>0</v>
      </c>
      <c r="CV23" s="30">
        <f t="shared" si="50"/>
        <v>0</v>
      </c>
      <c r="CW23" s="32">
        <v>0</v>
      </c>
      <c r="CX23" s="34">
        <v>0</v>
      </c>
      <c r="CY23" s="34">
        <f t="shared" si="51"/>
        <v>0</v>
      </c>
      <c r="CZ23" s="32">
        <v>0</v>
      </c>
      <c r="DA23" s="32">
        <v>0</v>
      </c>
      <c r="DB23" s="28">
        <f t="shared" si="10"/>
        <v>13875.2</v>
      </c>
      <c r="DC23" s="28">
        <f t="shared" si="11"/>
        <v>3778.116666666667</v>
      </c>
      <c r="DD23" s="28">
        <f t="shared" si="12"/>
        <v>3688.031</v>
      </c>
      <c r="DE23" s="30">
        <v>0</v>
      </c>
      <c r="DF23" s="30">
        <f t="shared" si="52"/>
        <v>0</v>
      </c>
      <c r="DG23" s="32">
        <v>0</v>
      </c>
      <c r="DH23" s="30">
        <v>0</v>
      </c>
      <c r="DI23" s="30">
        <f t="shared" si="53"/>
        <v>0</v>
      </c>
      <c r="DJ23" s="32">
        <v>0</v>
      </c>
      <c r="DK23" s="30">
        <v>0</v>
      </c>
      <c r="DL23" s="30">
        <f t="shared" si="54"/>
        <v>0</v>
      </c>
      <c r="DM23" s="32">
        <v>0</v>
      </c>
      <c r="DN23" s="30">
        <v>0</v>
      </c>
      <c r="DO23" s="30">
        <f t="shared" si="55"/>
        <v>0</v>
      </c>
      <c r="DP23" s="32">
        <v>0</v>
      </c>
      <c r="DQ23" s="30">
        <v>0</v>
      </c>
      <c r="DR23" s="30">
        <f t="shared" si="56"/>
        <v>0</v>
      </c>
      <c r="DS23" s="32">
        <v>0</v>
      </c>
      <c r="DT23" s="32">
        <v>700</v>
      </c>
      <c r="DU23" s="32">
        <f t="shared" si="57"/>
        <v>233.33333333333334</v>
      </c>
      <c r="DV23" s="32">
        <v>0</v>
      </c>
      <c r="DW23" s="32">
        <v>0</v>
      </c>
      <c r="DX23" s="28">
        <f t="shared" si="13"/>
        <v>700</v>
      </c>
      <c r="DY23" s="28">
        <f t="shared" si="58"/>
        <v>233.33333333333334</v>
      </c>
      <c r="DZ23" s="28">
        <f t="shared" si="59"/>
        <v>0</v>
      </c>
    </row>
    <row r="24" spans="1:130" ht="21" customHeight="1">
      <c r="A24" s="26">
        <v>16</v>
      </c>
      <c r="B24" s="50" t="s">
        <v>69</v>
      </c>
      <c r="C24" s="31">
        <v>6258.5</v>
      </c>
      <c r="D24" s="31">
        <v>0</v>
      </c>
      <c r="E24" s="64">
        <v>5458.4</v>
      </c>
      <c r="F24" s="63">
        <v>1543</v>
      </c>
      <c r="G24" s="28">
        <f t="shared" si="0"/>
        <v>20585</v>
      </c>
      <c r="H24" s="28">
        <f t="shared" si="1"/>
        <v>6102.666666666665</v>
      </c>
      <c r="I24" s="28">
        <f t="shared" si="2"/>
        <v>6290.588900000001</v>
      </c>
      <c r="J24" s="28">
        <f t="shared" si="14"/>
        <v>103.07934618745907</v>
      </c>
      <c r="K24" s="28">
        <f t="shared" si="3"/>
        <v>7174</v>
      </c>
      <c r="L24" s="28">
        <f t="shared" si="4"/>
        <v>1632.3333333333335</v>
      </c>
      <c r="M24" s="28">
        <f t="shared" si="5"/>
        <v>1870.0889000000002</v>
      </c>
      <c r="N24" s="28">
        <f t="shared" si="15"/>
        <v>114.56538084541556</v>
      </c>
      <c r="O24" s="28">
        <f t="shared" si="6"/>
        <v>1623.4</v>
      </c>
      <c r="P24" s="28">
        <f t="shared" si="7"/>
        <v>270.56666666666666</v>
      </c>
      <c r="Q24" s="28">
        <f t="shared" si="8"/>
        <v>721.914</v>
      </c>
      <c r="R24" s="28">
        <f t="shared" si="16"/>
        <v>266.8155722557595</v>
      </c>
      <c r="S24" s="34">
        <v>46.2</v>
      </c>
      <c r="T24" s="34">
        <f t="shared" si="17"/>
        <v>7.7</v>
      </c>
      <c r="U24" s="32">
        <v>0.314</v>
      </c>
      <c r="V24" s="28">
        <f t="shared" si="18"/>
        <v>4.077922077922078</v>
      </c>
      <c r="W24" s="34">
        <v>2230.6</v>
      </c>
      <c r="X24" s="34">
        <f t="shared" si="19"/>
        <v>371.76666666666665</v>
      </c>
      <c r="Y24" s="32">
        <v>361.2099</v>
      </c>
      <c r="Z24" s="28">
        <f t="shared" si="20"/>
        <v>97.16037837353178</v>
      </c>
      <c r="AA24" s="34">
        <v>1577.2</v>
      </c>
      <c r="AB24" s="34">
        <f t="shared" si="21"/>
        <v>262.8666666666667</v>
      </c>
      <c r="AC24" s="32">
        <v>721.6</v>
      </c>
      <c r="AD24" s="28">
        <f t="shared" si="22"/>
        <v>274.5117930509764</v>
      </c>
      <c r="AE24" s="34">
        <v>20</v>
      </c>
      <c r="AF24" s="34">
        <f t="shared" si="23"/>
        <v>6.666666666666667</v>
      </c>
      <c r="AG24" s="32">
        <v>5</v>
      </c>
      <c r="AH24" s="28">
        <f t="shared" si="24"/>
        <v>75</v>
      </c>
      <c r="AI24" s="32"/>
      <c r="AJ24" s="32"/>
      <c r="AK24" s="32"/>
      <c r="AL24" s="28"/>
      <c r="AM24" s="31">
        <v>0</v>
      </c>
      <c r="AN24" s="31">
        <f t="shared" si="25"/>
        <v>0</v>
      </c>
      <c r="AO24" s="28"/>
      <c r="AP24" s="31">
        <v>0</v>
      </c>
      <c r="AQ24" s="30">
        <f t="shared" si="26"/>
        <v>0</v>
      </c>
      <c r="AR24" s="32"/>
      <c r="AS24" s="30">
        <v>13135.4</v>
      </c>
      <c r="AT24" s="30">
        <f t="shared" si="27"/>
        <v>4378.466666666666</v>
      </c>
      <c r="AU24" s="32">
        <v>4378.5</v>
      </c>
      <c r="AV24" s="31">
        <v>0</v>
      </c>
      <c r="AW24" s="28"/>
      <c r="AX24" s="30">
        <v>0</v>
      </c>
      <c r="AY24" s="30">
        <f t="shared" si="28"/>
        <v>0</v>
      </c>
      <c r="AZ24" s="32">
        <v>0</v>
      </c>
      <c r="BA24" s="31">
        <v>0</v>
      </c>
      <c r="BB24" s="31">
        <f t="shared" si="29"/>
        <v>0</v>
      </c>
      <c r="BC24" s="32"/>
      <c r="BD24" s="31">
        <v>0</v>
      </c>
      <c r="BE24" s="31">
        <f t="shared" si="30"/>
        <v>0</v>
      </c>
      <c r="BF24" s="32"/>
      <c r="BG24" s="28">
        <f t="shared" si="31"/>
        <v>700</v>
      </c>
      <c r="BH24" s="28">
        <f t="shared" si="32"/>
        <v>116.66666666666666</v>
      </c>
      <c r="BI24" s="28">
        <f t="shared" si="9"/>
        <v>150.38</v>
      </c>
      <c r="BJ24" s="28">
        <f t="shared" si="33"/>
        <v>128.89714285714285</v>
      </c>
      <c r="BK24" s="32">
        <v>390</v>
      </c>
      <c r="BL24" s="32">
        <f t="shared" si="34"/>
        <v>65</v>
      </c>
      <c r="BM24" s="32">
        <v>0</v>
      </c>
      <c r="BN24" s="32">
        <f t="shared" si="35"/>
        <v>0</v>
      </c>
      <c r="BO24" s="32">
        <v>110</v>
      </c>
      <c r="BP24" s="32">
        <f t="shared" si="36"/>
        <v>18.333333333333332</v>
      </c>
      <c r="BQ24" s="32">
        <v>150.38</v>
      </c>
      <c r="BR24" s="32">
        <f t="shared" si="37"/>
        <v>820.2545454545455</v>
      </c>
      <c r="BS24" s="30">
        <v>0</v>
      </c>
      <c r="BT24" s="30">
        <f t="shared" si="38"/>
        <v>0</v>
      </c>
      <c r="BU24" s="32">
        <v>0</v>
      </c>
      <c r="BV24" s="32" t="e">
        <f t="shared" si="39"/>
        <v>#DIV/0!</v>
      </c>
      <c r="BW24" s="32">
        <v>200</v>
      </c>
      <c r="BX24" s="32">
        <f t="shared" si="40"/>
        <v>33.333333333333336</v>
      </c>
      <c r="BY24" s="32">
        <v>0</v>
      </c>
      <c r="BZ24" s="32">
        <f t="shared" si="41"/>
        <v>0</v>
      </c>
      <c r="CA24" s="32">
        <v>275.6</v>
      </c>
      <c r="CB24" s="30">
        <f t="shared" si="42"/>
        <v>91.86666666666667</v>
      </c>
      <c r="CC24" s="32">
        <v>42</v>
      </c>
      <c r="CD24" s="31">
        <v>0</v>
      </c>
      <c r="CE24" s="31">
        <f t="shared" si="43"/>
        <v>0</v>
      </c>
      <c r="CF24" s="32">
        <v>0</v>
      </c>
      <c r="CG24" s="32">
        <v>400</v>
      </c>
      <c r="CH24" s="32">
        <f t="shared" si="44"/>
        <v>133.33333333333334</v>
      </c>
      <c r="CI24" s="32">
        <v>106.2</v>
      </c>
      <c r="CJ24" s="32">
        <f t="shared" si="45"/>
        <v>79.65</v>
      </c>
      <c r="CK24" s="32">
        <v>400</v>
      </c>
      <c r="CL24" s="32">
        <f t="shared" si="46"/>
        <v>133.33333333333334</v>
      </c>
      <c r="CM24" s="32">
        <v>106.2</v>
      </c>
      <c r="CN24" s="32">
        <f t="shared" si="47"/>
        <v>79.65</v>
      </c>
      <c r="CO24" s="31">
        <v>0</v>
      </c>
      <c r="CP24" s="31">
        <f t="shared" si="48"/>
        <v>0</v>
      </c>
      <c r="CQ24" s="32">
        <v>0</v>
      </c>
      <c r="CR24" s="30">
        <v>0</v>
      </c>
      <c r="CS24" s="30">
        <f t="shared" si="49"/>
        <v>0</v>
      </c>
      <c r="CT24" s="32">
        <v>0</v>
      </c>
      <c r="CU24" s="30">
        <v>0</v>
      </c>
      <c r="CV24" s="30">
        <f t="shared" si="50"/>
        <v>0</v>
      </c>
      <c r="CW24" s="32">
        <v>0</v>
      </c>
      <c r="CX24" s="34">
        <v>2200</v>
      </c>
      <c r="CY24" s="34">
        <f t="shared" si="51"/>
        <v>733.3333333333334</v>
      </c>
      <c r="CZ24" s="32">
        <v>525.385</v>
      </c>
      <c r="DA24" s="32">
        <v>0</v>
      </c>
      <c r="DB24" s="28">
        <f t="shared" si="10"/>
        <v>20585</v>
      </c>
      <c r="DC24" s="28">
        <f t="shared" si="11"/>
        <v>6102.666666666665</v>
      </c>
      <c r="DD24" s="28">
        <f t="shared" si="12"/>
        <v>6290.588900000001</v>
      </c>
      <c r="DE24" s="30">
        <v>0</v>
      </c>
      <c r="DF24" s="30">
        <f t="shared" si="52"/>
        <v>0</v>
      </c>
      <c r="DG24" s="32">
        <v>0</v>
      </c>
      <c r="DH24" s="30">
        <v>0</v>
      </c>
      <c r="DI24" s="30">
        <f t="shared" si="53"/>
        <v>0</v>
      </c>
      <c r="DJ24" s="32">
        <v>0</v>
      </c>
      <c r="DK24" s="30">
        <v>0</v>
      </c>
      <c r="DL24" s="30">
        <f t="shared" si="54"/>
        <v>0</v>
      </c>
      <c r="DM24" s="32">
        <v>0</v>
      </c>
      <c r="DN24" s="30">
        <v>0</v>
      </c>
      <c r="DO24" s="30">
        <f t="shared" si="55"/>
        <v>0</v>
      </c>
      <c r="DP24" s="32">
        <v>0</v>
      </c>
      <c r="DQ24" s="30">
        <v>0</v>
      </c>
      <c r="DR24" s="30">
        <f t="shared" si="56"/>
        <v>0</v>
      </c>
      <c r="DS24" s="32">
        <v>0</v>
      </c>
      <c r="DT24" s="32">
        <v>2000</v>
      </c>
      <c r="DU24" s="32">
        <f t="shared" si="57"/>
        <v>666.6666666666666</v>
      </c>
      <c r="DV24" s="32">
        <v>0</v>
      </c>
      <c r="DW24" s="32">
        <v>0</v>
      </c>
      <c r="DX24" s="28">
        <f t="shared" si="13"/>
        <v>2000</v>
      </c>
      <c r="DY24" s="28">
        <f t="shared" si="58"/>
        <v>666.6666666666666</v>
      </c>
      <c r="DZ24" s="28">
        <f t="shared" si="59"/>
        <v>0</v>
      </c>
    </row>
    <row r="25" spans="1:130" ht="21" customHeight="1">
      <c r="A25" s="26">
        <v>17</v>
      </c>
      <c r="B25" s="50" t="s">
        <v>70</v>
      </c>
      <c r="C25" s="31">
        <v>2716.2</v>
      </c>
      <c r="D25" s="31">
        <v>0</v>
      </c>
      <c r="E25" s="64">
        <v>2202.2</v>
      </c>
      <c r="F25" s="63">
        <v>1817.1</v>
      </c>
      <c r="G25" s="28">
        <f t="shared" si="0"/>
        <v>31463.1</v>
      </c>
      <c r="H25" s="28">
        <f t="shared" si="1"/>
        <v>9349.050000000001</v>
      </c>
      <c r="I25" s="28">
        <f t="shared" si="2"/>
        <v>8871.783000000001</v>
      </c>
      <c r="J25" s="28">
        <f t="shared" si="14"/>
        <v>94.8950214192886</v>
      </c>
      <c r="K25" s="28">
        <f t="shared" si="3"/>
        <v>9229.4</v>
      </c>
      <c r="L25" s="28">
        <f t="shared" si="4"/>
        <v>1937.8166666666668</v>
      </c>
      <c r="M25" s="28">
        <f t="shared" si="5"/>
        <v>1460.583</v>
      </c>
      <c r="N25" s="28">
        <f t="shared" si="15"/>
        <v>75.37261006803189</v>
      </c>
      <c r="O25" s="28">
        <f t="shared" si="6"/>
        <v>2586.4</v>
      </c>
      <c r="P25" s="28">
        <f t="shared" si="7"/>
        <v>431.06666666666666</v>
      </c>
      <c r="Q25" s="28">
        <f t="shared" si="8"/>
        <v>695.607</v>
      </c>
      <c r="R25" s="28">
        <f t="shared" si="16"/>
        <v>161.36877513145686</v>
      </c>
      <c r="S25" s="34">
        <v>1.4</v>
      </c>
      <c r="T25" s="34">
        <f t="shared" si="17"/>
        <v>0.2333333333333333</v>
      </c>
      <c r="U25" s="32">
        <v>695.607</v>
      </c>
      <c r="V25" s="28">
        <f t="shared" si="18"/>
        <v>298117.28571428574</v>
      </c>
      <c r="W25" s="34">
        <v>3584</v>
      </c>
      <c r="X25" s="34">
        <f t="shared" si="19"/>
        <v>597.3333333333334</v>
      </c>
      <c r="Y25" s="32">
        <v>257</v>
      </c>
      <c r="Z25" s="28">
        <f t="shared" si="20"/>
        <v>43.02455357142857</v>
      </c>
      <c r="AA25" s="34">
        <v>2585</v>
      </c>
      <c r="AB25" s="34">
        <f t="shared" si="21"/>
        <v>430.8333333333333</v>
      </c>
      <c r="AC25" s="32">
        <v>0</v>
      </c>
      <c r="AD25" s="28">
        <f t="shared" si="22"/>
        <v>0</v>
      </c>
      <c r="AE25" s="34">
        <v>57.5</v>
      </c>
      <c r="AF25" s="34">
        <f t="shared" si="23"/>
        <v>19.166666666666668</v>
      </c>
      <c r="AG25" s="32">
        <v>28</v>
      </c>
      <c r="AH25" s="28">
        <f t="shared" si="24"/>
        <v>146.08695652173913</v>
      </c>
      <c r="AI25" s="32"/>
      <c r="AJ25" s="32"/>
      <c r="AK25" s="32"/>
      <c r="AL25" s="28"/>
      <c r="AM25" s="31">
        <v>0</v>
      </c>
      <c r="AN25" s="31">
        <f t="shared" si="25"/>
        <v>0</v>
      </c>
      <c r="AO25" s="28"/>
      <c r="AP25" s="31">
        <v>0</v>
      </c>
      <c r="AQ25" s="30">
        <f t="shared" si="26"/>
        <v>0</v>
      </c>
      <c r="AR25" s="32"/>
      <c r="AS25" s="30">
        <v>22233.7</v>
      </c>
      <c r="AT25" s="30">
        <f t="shared" si="27"/>
        <v>7411.233333333334</v>
      </c>
      <c r="AU25" s="32">
        <v>7411.2</v>
      </c>
      <c r="AV25" s="31">
        <v>0</v>
      </c>
      <c r="AW25" s="28"/>
      <c r="AX25" s="30">
        <v>0</v>
      </c>
      <c r="AY25" s="30">
        <f t="shared" si="28"/>
        <v>0</v>
      </c>
      <c r="AZ25" s="32">
        <v>0</v>
      </c>
      <c r="BA25" s="31">
        <v>0</v>
      </c>
      <c r="BB25" s="31">
        <f t="shared" si="29"/>
        <v>0</v>
      </c>
      <c r="BC25" s="32"/>
      <c r="BD25" s="31">
        <v>0</v>
      </c>
      <c r="BE25" s="31">
        <f t="shared" si="30"/>
        <v>0</v>
      </c>
      <c r="BF25" s="32"/>
      <c r="BG25" s="28">
        <f t="shared" si="31"/>
        <v>661.5</v>
      </c>
      <c r="BH25" s="28">
        <f t="shared" si="32"/>
        <v>110.25</v>
      </c>
      <c r="BI25" s="28">
        <f t="shared" si="9"/>
        <v>89.976</v>
      </c>
      <c r="BJ25" s="28">
        <f t="shared" si="33"/>
        <v>81.6108843537415</v>
      </c>
      <c r="BK25" s="32">
        <v>361.5</v>
      </c>
      <c r="BL25" s="32">
        <f t="shared" si="34"/>
        <v>60.25</v>
      </c>
      <c r="BM25" s="32">
        <v>28.1</v>
      </c>
      <c r="BN25" s="32">
        <f t="shared" si="35"/>
        <v>46.63900414937759</v>
      </c>
      <c r="BO25" s="32">
        <v>0</v>
      </c>
      <c r="BP25" s="32">
        <f t="shared" si="36"/>
        <v>0</v>
      </c>
      <c r="BQ25" s="32">
        <v>0.376</v>
      </c>
      <c r="BR25" s="32" t="e">
        <f t="shared" si="37"/>
        <v>#DIV/0!</v>
      </c>
      <c r="BS25" s="30">
        <v>0</v>
      </c>
      <c r="BT25" s="30">
        <f t="shared" si="38"/>
        <v>0</v>
      </c>
      <c r="BU25" s="32">
        <v>0</v>
      </c>
      <c r="BV25" s="32" t="e">
        <f t="shared" si="39"/>
        <v>#DIV/0!</v>
      </c>
      <c r="BW25" s="32">
        <v>300</v>
      </c>
      <c r="BX25" s="32">
        <f t="shared" si="40"/>
        <v>50</v>
      </c>
      <c r="BY25" s="32">
        <v>61.5</v>
      </c>
      <c r="BZ25" s="32">
        <f t="shared" si="41"/>
        <v>123</v>
      </c>
      <c r="CA25" s="30">
        <v>0</v>
      </c>
      <c r="CB25" s="30">
        <f t="shared" si="42"/>
        <v>0</v>
      </c>
      <c r="CC25" s="32">
        <v>0</v>
      </c>
      <c r="CD25" s="31">
        <v>0</v>
      </c>
      <c r="CE25" s="31">
        <f t="shared" si="43"/>
        <v>0</v>
      </c>
      <c r="CF25" s="32">
        <v>0</v>
      </c>
      <c r="CG25" s="32">
        <v>2340</v>
      </c>
      <c r="CH25" s="32">
        <f t="shared" si="44"/>
        <v>780</v>
      </c>
      <c r="CI25" s="32">
        <v>390</v>
      </c>
      <c r="CJ25" s="32">
        <f t="shared" si="45"/>
        <v>50</v>
      </c>
      <c r="CK25" s="32">
        <v>780</v>
      </c>
      <c r="CL25" s="32">
        <f t="shared" si="46"/>
        <v>260</v>
      </c>
      <c r="CM25" s="32">
        <v>0</v>
      </c>
      <c r="CN25" s="32">
        <f t="shared" si="47"/>
        <v>0</v>
      </c>
      <c r="CO25" s="31">
        <v>0</v>
      </c>
      <c r="CP25" s="31">
        <f t="shared" si="48"/>
        <v>0</v>
      </c>
      <c r="CQ25" s="32">
        <v>0</v>
      </c>
      <c r="CR25" s="30">
        <v>0</v>
      </c>
      <c r="CS25" s="30">
        <f t="shared" si="49"/>
        <v>0</v>
      </c>
      <c r="CT25" s="32">
        <v>0</v>
      </c>
      <c r="CU25" s="30">
        <v>0</v>
      </c>
      <c r="CV25" s="30">
        <f t="shared" si="50"/>
        <v>0</v>
      </c>
      <c r="CW25" s="32">
        <v>0</v>
      </c>
      <c r="CX25" s="34">
        <v>0</v>
      </c>
      <c r="CY25" s="34">
        <f t="shared" si="51"/>
        <v>0</v>
      </c>
      <c r="CZ25" s="32">
        <v>0</v>
      </c>
      <c r="DA25" s="32">
        <v>0</v>
      </c>
      <c r="DB25" s="28">
        <f t="shared" si="10"/>
        <v>31463.1</v>
      </c>
      <c r="DC25" s="28">
        <f t="shared" si="11"/>
        <v>9349.050000000001</v>
      </c>
      <c r="DD25" s="28">
        <f t="shared" si="12"/>
        <v>8871.783000000001</v>
      </c>
      <c r="DE25" s="30">
        <v>0</v>
      </c>
      <c r="DF25" s="30">
        <f t="shared" si="52"/>
        <v>0</v>
      </c>
      <c r="DG25" s="32">
        <v>0</v>
      </c>
      <c r="DH25" s="30">
        <v>0</v>
      </c>
      <c r="DI25" s="30">
        <f t="shared" si="53"/>
        <v>0</v>
      </c>
      <c r="DJ25" s="32">
        <v>0</v>
      </c>
      <c r="DK25" s="30">
        <v>0</v>
      </c>
      <c r="DL25" s="30">
        <f t="shared" si="54"/>
        <v>0</v>
      </c>
      <c r="DM25" s="32">
        <v>0</v>
      </c>
      <c r="DN25" s="30">
        <v>0</v>
      </c>
      <c r="DO25" s="30">
        <f t="shared" si="55"/>
        <v>0</v>
      </c>
      <c r="DP25" s="32">
        <v>0</v>
      </c>
      <c r="DQ25" s="30">
        <v>0</v>
      </c>
      <c r="DR25" s="30">
        <f t="shared" si="56"/>
        <v>0</v>
      </c>
      <c r="DS25" s="32">
        <v>0</v>
      </c>
      <c r="DT25" s="32">
        <v>6000</v>
      </c>
      <c r="DU25" s="32">
        <f t="shared" si="57"/>
        <v>2000</v>
      </c>
      <c r="DV25" s="32">
        <v>0</v>
      </c>
      <c r="DW25" s="32">
        <v>0</v>
      </c>
      <c r="DX25" s="28">
        <f t="shared" si="13"/>
        <v>6000</v>
      </c>
      <c r="DY25" s="28">
        <f t="shared" si="58"/>
        <v>2000</v>
      </c>
      <c r="DZ25" s="28">
        <f t="shared" si="59"/>
        <v>0</v>
      </c>
    </row>
    <row r="26" spans="1:130" ht="21" customHeight="1">
      <c r="A26" s="26">
        <v>18</v>
      </c>
      <c r="B26" s="50" t="s">
        <v>71</v>
      </c>
      <c r="C26" s="31">
        <v>11196.9</v>
      </c>
      <c r="D26" s="31">
        <v>0</v>
      </c>
      <c r="E26" s="64">
        <v>11196.9</v>
      </c>
      <c r="F26" s="63">
        <v>5625.2</v>
      </c>
      <c r="G26" s="28">
        <f t="shared" si="0"/>
        <v>43367.6</v>
      </c>
      <c r="H26" s="28">
        <f t="shared" si="1"/>
        <v>13267.266666666666</v>
      </c>
      <c r="I26" s="28">
        <f t="shared" si="2"/>
        <v>16909.979</v>
      </c>
      <c r="J26" s="28">
        <f t="shared" si="14"/>
        <v>127.45638890703435</v>
      </c>
      <c r="K26" s="28">
        <f t="shared" si="3"/>
        <v>7678.6</v>
      </c>
      <c r="L26" s="28">
        <f t="shared" si="4"/>
        <v>1370.9333333333332</v>
      </c>
      <c r="M26" s="28">
        <f t="shared" si="5"/>
        <v>5013.579</v>
      </c>
      <c r="N26" s="28">
        <f t="shared" si="15"/>
        <v>365.70552907994556</v>
      </c>
      <c r="O26" s="28">
        <f t="shared" si="6"/>
        <v>2140.4</v>
      </c>
      <c r="P26" s="28">
        <f t="shared" si="7"/>
        <v>356.73333333333335</v>
      </c>
      <c r="Q26" s="28">
        <f t="shared" si="8"/>
        <v>35.227</v>
      </c>
      <c r="R26" s="28">
        <f t="shared" si="16"/>
        <v>9.87488319940198</v>
      </c>
      <c r="S26" s="34">
        <v>192.3</v>
      </c>
      <c r="T26" s="34">
        <f t="shared" si="17"/>
        <v>32.050000000000004</v>
      </c>
      <c r="U26" s="32">
        <v>0.227</v>
      </c>
      <c r="V26" s="28">
        <f t="shared" si="18"/>
        <v>0.7082683307332293</v>
      </c>
      <c r="W26" s="34">
        <v>4460.7</v>
      </c>
      <c r="X26" s="34">
        <f t="shared" si="19"/>
        <v>743.4499999999999</v>
      </c>
      <c r="Y26" s="32">
        <v>4567.852</v>
      </c>
      <c r="Z26" s="28">
        <f t="shared" si="20"/>
        <v>614.4128051651086</v>
      </c>
      <c r="AA26" s="34">
        <v>1948.1</v>
      </c>
      <c r="AB26" s="34">
        <f t="shared" si="21"/>
        <v>324.68333333333334</v>
      </c>
      <c r="AC26" s="32">
        <v>35</v>
      </c>
      <c r="AD26" s="28">
        <f t="shared" si="22"/>
        <v>10.779734099892202</v>
      </c>
      <c r="AE26" s="34">
        <v>42</v>
      </c>
      <c r="AF26" s="34">
        <f t="shared" si="23"/>
        <v>14</v>
      </c>
      <c r="AG26" s="32">
        <v>0</v>
      </c>
      <c r="AH26" s="28">
        <f t="shared" si="24"/>
        <v>0</v>
      </c>
      <c r="AI26" s="32"/>
      <c r="AJ26" s="32"/>
      <c r="AK26" s="32"/>
      <c r="AL26" s="28"/>
      <c r="AM26" s="31">
        <v>0</v>
      </c>
      <c r="AN26" s="31">
        <f t="shared" si="25"/>
        <v>0</v>
      </c>
      <c r="AO26" s="28"/>
      <c r="AP26" s="31">
        <v>0</v>
      </c>
      <c r="AQ26" s="30">
        <f t="shared" si="26"/>
        <v>0</v>
      </c>
      <c r="AR26" s="32"/>
      <c r="AS26" s="30">
        <v>35689</v>
      </c>
      <c r="AT26" s="30">
        <f t="shared" si="27"/>
        <v>11896.333333333334</v>
      </c>
      <c r="AU26" s="32">
        <v>11896.4</v>
      </c>
      <c r="AV26" s="31">
        <v>0</v>
      </c>
      <c r="AW26" s="28"/>
      <c r="AX26" s="30">
        <v>0</v>
      </c>
      <c r="AY26" s="30">
        <f t="shared" si="28"/>
        <v>0</v>
      </c>
      <c r="AZ26" s="32">
        <v>0</v>
      </c>
      <c r="BA26" s="31">
        <v>0</v>
      </c>
      <c r="BB26" s="31">
        <f t="shared" si="29"/>
        <v>0</v>
      </c>
      <c r="BC26" s="32"/>
      <c r="BD26" s="31">
        <v>0</v>
      </c>
      <c r="BE26" s="31">
        <f t="shared" si="30"/>
        <v>0</v>
      </c>
      <c r="BF26" s="32"/>
      <c r="BG26" s="28">
        <f t="shared" si="31"/>
        <v>530.5</v>
      </c>
      <c r="BH26" s="28">
        <f t="shared" si="32"/>
        <v>88.41666666666667</v>
      </c>
      <c r="BI26" s="28">
        <f t="shared" si="9"/>
        <v>410.5</v>
      </c>
      <c r="BJ26" s="28">
        <f t="shared" si="33"/>
        <v>464.27898209236565</v>
      </c>
      <c r="BK26" s="32">
        <v>0</v>
      </c>
      <c r="BL26" s="32">
        <f t="shared" si="34"/>
        <v>0</v>
      </c>
      <c r="BM26" s="32">
        <v>0</v>
      </c>
      <c r="BN26" s="32" t="e">
        <f t="shared" si="35"/>
        <v>#DIV/0!</v>
      </c>
      <c r="BO26" s="32">
        <v>530.5</v>
      </c>
      <c r="BP26" s="32">
        <f t="shared" si="36"/>
        <v>88.41666666666667</v>
      </c>
      <c r="BQ26" s="32">
        <v>410.5</v>
      </c>
      <c r="BR26" s="32">
        <f t="shared" si="37"/>
        <v>464.27898209236565</v>
      </c>
      <c r="BS26" s="30">
        <v>0</v>
      </c>
      <c r="BT26" s="30">
        <f t="shared" si="38"/>
        <v>0</v>
      </c>
      <c r="BU26" s="32">
        <v>0</v>
      </c>
      <c r="BV26" s="32" t="e">
        <f t="shared" si="39"/>
        <v>#DIV/0!</v>
      </c>
      <c r="BW26" s="32">
        <v>0</v>
      </c>
      <c r="BX26" s="32">
        <f t="shared" si="40"/>
        <v>0</v>
      </c>
      <c r="BY26" s="32">
        <v>0</v>
      </c>
      <c r="BZ26" s="32" t="e">
        <f t="shared" si="41"/>
        <v>#DIV/0!</v>
      </c>
      <c r="CA26" s="30">
        <v>0</v>
      </c>
      <c r="CB26" s="30">
        <f t="shared" si="42"/>
        <v>0</v>
      </c>
      <c r="CC26" s="32">
        <v>0</v>
      </c>
      <c r="CD26" s="31">
        <v>0</v>
      </c>
      <c r="CE26" s="31">
        <f t="shared" si="43"/>
        <v>0</v>
      </c>
      <c r="CF26" s="32">
        <v>0</v>
      </c>
      <c r="CG26" s="32">
        <v>505</v>
      </c>
      <c r="CH26" s="32">
        <f t="shared" si="44"/>
        <v>168.33333333333334</v>
      </c>
      <c r="CI26" s="32">
        <v>0</v>
      </c>
      <c r="CJ26" s="32">
        <f t="shared" si="45"/>
        <v>0</v>
      </c>
      <c r="CK26" s="32">
        <v>505</v>
      </c>
      <c r="CL26" s="32">
        <f t="shared" si="46"/>
        <v>168.33333333333334</v>
      </c>
      <c r="CM26" s="32">
        <v>0</v>
      </c>
      <c r="CN26" s="32">
        <f t="shared" si="47"/>
        <v>0</v>
      </c>
      <c r="CO26" s="31">
        <v>0</v>
      </c>
      <c r="CP26" s="31">
        <f t="shared" si="48"/>
        <v>0</v>
      </c>
      <c r="CQ26" s="32">
        <v>0</v>
      </c>
      <c r="CR26" s="30">
        <v>0</v>
      </c>
      <c r="CS26" s="30">
        <f t="shared" si="49"/>
        <v>0</v>
      </c>
      <c r="CT26" s="32">
        <v>0</v>
      </c>
      <c r="CU26" s="30">
        <v>0</v>
      </c>
      <c r="CV26" s="30">
        <f t="shared" si="50"/>
        <v>0</v>
      </c>
      <c r="CW26" s="32">
        <v>0</v>
      </c>
      <c r="CX26" s="34">
        <v>0</v>
      </c>
      <c r="CY26" s="34">
        <f t="shared" si="51"/>
        <v>0</v>
      </c>
      <c r="CZ26" s="32">
        <v>0</v>
      </c>
      <c r="DA26" s="32">
        <v>0</v>
      </c>
      <c r="DB26" s="28">
        <f t="shared" si="10"/>
        <v>43367.6</v>
      </c>
      <c r="DC26" s="28">
        <f t="shared" si="11"/>
        <v>13267.266666666666</v>
      </c>
      <c r="DD26" s="28">
        <f t="shared" si="12"/>
        <v>16909.979</v>
      </c>
      <c r="DE26" s="30">
        <v>0</v>
      </c>
      <c r="DF26" s="30">
        <f t="shared" si="52"/>
        <v>0</v>
      </c>
      <c r="DG26" s="32">
        <v>0</v>
      </c>
      <c r="DH26" s="30">
        <v>0</v>
      </c>
      <c r="DI26" s="30">
        <f t="shared" si="53"/>
        <v>0</v>
      </c>
      <c r="DJ26" s="32">
        <v>0</v>
      </c>
      <c r="DK26" s="30">
        <v>0</v>
      </c>
      <c r="DL26" s="30">
        <f t="shared" si="54"/>
        <v>0</v>
      </c>
      <c r="DM26" s="32">
        <v>0</v>
      </c>
      <c r="DN26" s="30">
        <v>0</v>
      </c>
      <c r="DO26" s="30">
        <f t="shared" si="55"/>
        <v>0</v>
      </c>
      <c r="DP26" s="32">
        <v>0</v>
      </c>
      <c r="DQ26" s="30">
        <v>0</v>
      </c>
      <c r="DR26" s="30">
        <f t="shared" si="56"/>
        <v>0</v>
      </c>
      <c r="DS26" s="32">
        <v>0</v>
      </c>
      <c r="DT26" s="32">
        <v>8628.5</v>
      </c>
      <c r="DU26" s="32">
        <f t="shared" si="57"/>
        <v>2876.1666666666665</v>
      </c>
      <c r="DV26" s="32">
        <v>0</v>
      </c>
      <c r="DW26" s="32">
        <v>0</v>
      </c>
      <c r="DX26" s="28">
        <f t="shared" si="13"/>
        <v>8628.5</v>
      </c>
      <c r="DY26" s="28">
        <f t="shared" si="58"/>
        <v>2876.1666666666665</v>
      </c>
      <c r="DZ26" s="28">
        <f t="shared" si="59"/>
        <v>0</v>
      </c>
    </row>
    <row r="27" spans="1:130" ht="21" customHeight="1">
      <c r="A27" s="26">
        <v>19</v>
      </c>
      <c r="B27" s="50" t="s">
        <v>72</v>
      </c>
      <c r="C27" s="31">
        <v>6161.7</v>
      </c>
      <c r="D27" s="31">
        <v>0</v>
      </c>
      <c r="E27" s="63">
        <v>4300</v>
      </c>
      <c r="F27" s="64">
        <v>79.6</v>
      </c>
      <c r="G27" s="28">
        <f t="shared" si="0"/>
        <v>108803.40000000001</v>
      </c>
      <c r="H27" s="28">
        <f t="shared" si="1"/>
        <v>31752.200000000008</v>
      </c>
      <c r="I27" s="28">
        <f t="shared" si="2"/>
        <v>30273.59</v>
      </c>
      <c r="J27" s="28">
        <f t="shared" si="14"/>
        <v>95.34328330005476</v>
      </c>
      <c r="K27" s="28">
        <f t="shared" si="3"/>
        <v>35653.6</v>
      </c>
      <c r="L27" s="28">
        <f t="shared" si="4"/>
        <v>7368.933333333333</v>
      </c>
      <c r="M27" s="28">
        <f t="shared" si="5"/>
        <v>6108.19</v>
      </c>
      <c r="N27" s="28">
        <f t="shared" si="15"/>
        <v>82.89110138057067</v>
      </c>
      <c r="O27" s="28">
        <f t="shared" si="6"/>
        <v>19247.4</v>
      </c>
      <c r="P27" s="28">
        <f t="shared" si="7"/>
        <v>3207.8999999999996</v>
      </c>
      <c r="Q27" s="28">
        <f t="shared" si="8"/>
        <v>3366.269</v>
      </c>
      <c r="R27" s="28">
        <f t="shared" si="16"/>
        <v>104.93684341781228</v>
      </c>
      <c r="S27" s="34">
        <v>7019</v>
      </c>
      <c r="T27" s="34">
        <f t="shared" si="17"/>
        <v>1169.8333333333333</v>
      </c>
      <c r="U27" s="32">
        <v>578.54</v>
      </c>
      <c r="V27" s="28">
        <f t="shared" si="18"/>
        <v>49.454908106567885</v>
      </c>
      <c r="W27" s="34">
        <v>7470.2</v>
      </c>
      <c r="X27" s="34">
        <f t="shared" si="19"/>
        <v>1245.0333333333333</v>
      </c>
      <c r="Y27" s="32">
        <v>856.462</v>
      </c>
      <c r="Z27" s="28">
        <f t="shared" si="20"/>
        <v>68.79028673931086</v>
      </c>
      <c r="AA27" s="34">
        <v>12228.4</v>
      </c>
      <c r="AB27" s="34">
        <f t="shared" si="21"/>
        <v>2038.0666666666666</v>
      </c>
      <c r="AC27" s="32">
        <v>2787.729</v>
      </c>
      <c r="AD27" s="28">
        <f t="shared" si="22"/>
        <v>136.78301331327074</v>
      </c>
      <c r="AE27" s="34">
        <v>400</v>
      </c>
      <c r="AF27" s="34">
        <f t="shared" si="23"/>
        <v>133.33333333333334</v>
      </c>
      <c r="AG27" s="32">
        <v>240</v>
      </c>
      <c r="AH27" s="28">
        <f t="shared" si="24"/>
        <v>179.99999999999997</v>
      </c>
      <c r="AI27" s="32"/>
      <c r="AJ27" s="32"/>
      <c r="AK27" s="32"/>
      <c r="AL27" s="28"/>
      <c r="AM27" s="31">
        <v>0</v>
      </c>
      <c r="AN27" s="31">
        <f t="shared" si="25"/>
        <v>0</v>
      </c>
      <c r="AO27" s="28"/>
      <c r="AP27" s="31">
        <v>0</v>
      </c>
      <c r="AQ27" s="30">
        <f t="shared" si="26"/>
        <v>0</v>
      </c>
      <c r="AR27" s="32"/>
      <c r="AS27" s="30">
        <v>70816.1</v>
      </c>
      <c r="AT27" s="30">
        <f t="shared" si="27"/>
        <v>23605.36666666667</v>
      </c>
      <c r="AU27" s="32">
        <v>23605.4</v>
      </c>
      <c r="AV27" s="31">
        <v>0</v>
      </c>
      <c r="AW27" s="28"/>
      <c r="AX27" s="30">
        <v>2333.7</v>
      </c>
      <c r="AY27" s="30">
        <f t="shared" si="28"/>
        <v>777.9</v>
      </c>
      <c r="AZ27" s="32">
        <v>560</v>
      </c>
      <c r="BA27" s="31">
        <v>0</v>
      </c>
      <c r="BB27" s="31">
        <f t="shared" si="29"/>
        <v>0</v>
      </c>
      <c r="BC27" s="32"/>
      <c r="BD27" s="31">
        <v>0</v>
      </c>
      <c r="BE27" s="31">
        <f t="shared" si="30"/>
        <v>0</v>
      </c>
      <c r="BF27" s="32"/>
      <c r="BG27" s="28">
        <f t="shared" si="31"/>
        <v>376</v>
      </c>
      <c r="BH27" s="28">
        <f t="shared" si="32"/>
        <v>62.666666666666664</v>
      </c>
      <c r="BI27" s="28">
        <f t="shared" si="9"/>
        <v>112</v>
      </c>
      <c r="BJ27" s="28">
        <f t="shared" si="33"/>
        <v>178.72340425531917</v>
      </c>
      <c r="BK27" s="32">
        <v>0</v>
      </c>
      <c r="BL27" s="32">
        <f t="shared" si="34"/>
        <v>0</v>
      </c>
      <c r="BM27" s="32">
        <v>0</v>
      </c>
      <c r="BN27" s="32" t="e">
        <f t="shared" si="35"/>
        <v>#DIV/0!</v>
      </c>
      <c r="BO27" s="32">
        <v>376</v>
      </c>
      <c r="BP27" s="32">
        <f t="shared" si="36"/>
        <v>62.666666666666664</v>
      </c>
      <c r="BQ27" s="32">
        <v>112</v>
      </c>
      <c r="BR27" s="32">
        <f t="shared" si="37"/>
        <v>178.72340425531917</v>
      </c>
      <c r="BS27" s="30">
        <v>0</v>
      </c>
      <c r="BT27" s="30">
        <f t="shared" si="38"/>
        <v>0</v>
      </c>
      <c r="BU27" s="32">
        <v>0</v>
      </c>
      <c r="BV27" s="32" t="e">
        <f t="shared" si="39"/>
        <v>#DIV/0!</v>
      </c>
      <c r="BW27" s="32">
        <v>0</v>
      </c>
      <c r="BX27" s="32">
        <f t="shared" si="40"/>
        <v>0</v>
      </c>
      <c r="BY27" s="32">
        <v>0</v>
      </c>
      <c r="BZ27" s="32" t="e">
        <f t="shared" si="41"/>
        <v>#DIV/0!</v>
      </c>
      <c r="CA27" s="30">
        <v>0</v>
      </c>
      <c r="CB27" s="30">
        <f t="shared" si="42"/>
        <v>0</v>
      </c>
      <c r="CC27" s="32">
        <v>0</v>
      </c>
      <c r="CD27" s="31">
        <v>0</v>
      </c>
      <c r="CE27" s="31">
        <f t="shared" si="43"/>
        <v>0</v>
      </c>
      <c r="CF27" s="32">
        <v>0</v>
      </c>
      <c r="CG27" s="32">
        <v>8160</v>
      </c>
      <c r="CH27" s="32">
        <f t="shared" si="44"/>
        <v>2720</v>
      </c>
      <c r="CI27" s="32">
        <v>1518.55</v>
      </c>
      <c r="CJ27" s="32">
        <f t="shared" si="45"/>
        <v>55.82904411764705</v>
      </c>
      <c r="CK27" s="32">
        <v>2000</v>
      </c>
      <c r="CL27" s="32">
        <f t="shared" si="46"/>
        <v>666.6666666666666</v>
      </c>
      <c r="CM27" s="32">
        <v>326.85</v>
      </c>
      <c r="CN27" s="32">
        <f t="shared" si="47"/>
        <v>49.02750000000001</v>
      </c>
      <c r="CO27" s="31">
        <v>0</v>
      </c>
      <c r="CP27" s="31">
        <f t="shared" si="48"/>
        <v>0</v>
      </c>
      <c r="CQ27" s="32">
        <v>0</v>
      </c>
      <c r="CR27" s="30">
        <v>0</v>
      </c>
      <c r="CS27" s="30">
        <f t="shared" si="49"/>
        <v>0</v>
      </c>
      <c r="CT27" s="32">
        <v>0</v>
      </c>
      <c r="CU27" s="30">
        <v>0</v>
      </c>
      <c r="CV27" s="30">
        <f t="shared" si="50"/>
        <v>0</v>
      </c>
      <c r="CW27" s="32">
        <v>0</v>
      </c>
      <c r="CX27" s="34">
        <v>0</v>
      </c>
      <c r="CY27" s="34">
        <f t="shared" si="51"/>
        <v>0</v>
      </c>
      <c r="CZ27" s="32">
        <v>14.909</v>
      </c>
      <c r="DA27" s="32">
        <v>0</v>
      </c>
      <c r="DB27" s="28">
        <f t="shared" si="10"/>
        <v>108803.40000000001</v>
      </c>
      <c r="DC27" s="28">
        <f t="shared" si="11"/>
        <v>31752.200000000004</v>
      </c>
      <c r="DD27" s="28">
        <f t="shared" si="12"/>
        <v>30273.59</v>
      </c>
      <c r="DE27" s="30">
        <v>0</v>
      </c>
      <c r="DF27" s="30">
        <f t="shared" si="52"/>
        <v>0</v>
      </c>
      <c r="DG27" s="32">
        <v>0</v>
      </c>
      <c r="DH27" s="30">
        <v>0</v>
      </c>
      <c r="DI27" s="30">
        <f t="shared" si="53"/>
        <v>0</v>
      </c>
      <c r="DJ27" s="32">
        <v>0</v>
      </c>
      <c r="DK27" s="30">
        <v>0</v>
      </c>
      <c r="DL27" s="30">
        <f t="shared" si="54"/>
        <v>0</v>
      </c>
      <c r="DM27" s="32">
        <v>0</v>
      </c>
      <c r="DN27" s="30">
        <v>0</v>
      </c>
      <c r="DO27" s="30">
        <f t="shared" si="55"/>
        <v>0</v>
      </c>
      <c r="DP27" s="32">
        <v>0</v>
      </c>
      <c r="DQ27" s="30">
        <v>0</v>
      </c>
      <c r="DR27" s="30">
        <f t="shared" si="56"/>
        <v>0</v>
      </c>
      <c r="DS27" s="32">
        <v>0</v>
      </c>
      <c r="DT27" s="32">
        <v>5500</v>
      </c>
      <c r="DU27" s="32">
        <f t="shared" si="57"/>
        <v>1833.3333333333333</v>
      </c>
      <c r="DV27" s="32">
        <v>0</v>
      </c>
      <c r="DW27" s="32">
        <v>0</v>
      </c>
      <c r="DX27" s="28">
        <f t="shared" si="13"/>
        <v>5500</v>
      </c>
      <c r="DY27" s="28">
        <f t="shared" si="58"/>
        <v>1833.3333333333333</v>
      </c>
      <c r="DZ27" s="28">
        <f t="shared" si="59"/>
        <v>0</v>
      </c>
    </row>
    <row r="28" spans="1:130" ht="21" customHeight="1">
      <c r="A28" s="26">
        <v>20</v>
      </c>
      <c r="B28" s="50" t="s">
        <v>73</v>
      </c>
      <c r="C28" s="31">
        <v>3673.9</v>
      </c>
      <c r="D28" s="31">
        <v>0</v>
      </c>
      <c r="E28" s="64">
        <v>3673.9</v>
      </c>
      <c r="F28" s="63">
        <v>70</v>
      </c>
      <c r="G28" s="28">
        <f t="shared" si="0"/>
        <v>25059</v>
      </c>
      <c r="H28" s="28">
        <f t="shared" si="1"/>
        <v>7443.049999999999</v>
      </c>
      <c r="I28" s="28">
        <f t="shared" si="2"/>
        <v>7175.293000000001</v>
      </c>
      <c r="J28" s="28">
        <f t="shared" si="14"/>
        <v>96.402590335951</v>
      </c>
      <c r="K28" s="28">
        <f t="shared" si="3"/>
        <v>6765.7</v>
      </c>
      <c r="L28" s="28">
        <f t="shared" si="4"/>
        <v>1345.2833333333333</v>
      </c>
      <c r="M28" s="28">
        <f t="shared" si="5"/>
        <v>1077.493</v>
      </c>
      <c r="N28" s="28">
        <f t="shared" si="15"/>
        <v>80.09413134779538</v>
      </c>
      <c r="O28" s="28">
        <f t="shared" si="6"/>
        <v>2974</v>
      </c>
      <c r="P28" s="28">
        <f t="shared" si="7"/>
        <v>495.6666666666667</v>
      </c>
      <c r="Q28" s="28">
        <f t="shared" si="8"/>
        <v>738.959</v>
      </c>
      <c r="R28" s="28">
        <f t="shared" si="16"/>
        <v>149.08386012104907</v>
      </c>
      <c r="S28" s="34">
        <v>430</v>
      </c>
      <c r="T28" s="34">
        <f t="shared" si="17"/>
        <v>71.66666666666667</v>
      </c>
      <c r="U28" s="32">
        <v>35.059</v>
      </c>
      <c r="V28" s="28">
        <f t="shared" si="18"/>
        <v>48.91953488372092</v>
      </c>
      <c r="W28" s="34">
        <v>1495</v>
      </c>
      <c r="X28" s="34">
        <f t="shared" si="19"/>
        <v>249.16666666666666</v>
      </c>
      <c r="Y28" s="32">
        <v>61.8</v>
      </c>
      <c r="Z28" s="28">
        <f t="shared" si="20"/>
        <v>24.80267558528428</v>
      </c>
      <c r="AA28" s="34">
        <v>2544</v>
      </c>
      <c r="AB28" s="34">
        <f t="shared" si="21"/>
        <v>424</v>
      </c>
      <c r="AC28" s="32">
        <v>703.9</v>
      </c>
      <c r="AD28" s="28">
        <f t="shared" si="22"/>
        <v>166.01415094339623</v>
      </c>
      <c r="AE28" s="34">
        <v>60</v>
      </c>
      <c r="AF28" s="34">
        <f t="shared" si="23"/>
        <v>20</v>
      </c>
      <c r="AG28" s="32">
        <v>32</v>
      </c>
      <c r="AH28" s="28">
        <f t="shared" si="24"/>
        <v>160</v>
      </c>
      <c r="AI28" s="32"/>
      <c r="AJ28" s="32"/>
      <c r="AK28" s="32"/>
      <c r="AL28" s="28"/>
      <c r="AM28" s="31">
        <v>0</v>
      </c>
      <c r="AN28" s="31">
        <f t="shared" si="25"/>
        <v>0</v>
      </c>
      <c r="AO28" s="28"/>
      <c r="AP28" s="31">
        <v>0</v>
      </c>
      <c r="AQ28" s="30">
        <f t="shared" si="26"/>
        <v>0</v>
      </c>
      <c r="AR28" s="32"/>
      <c r="AS28" s="30">
        <v>18293.3</v>
      </c>
      <c r="AT28" s="30">
        <f t="shared" si="27"/>
        <v>6097.766666666666</v>
      </c>
      <c r="AU28" s="32">
        <v>6097.8</v>
      </c>
      <c r="AV28" s="31">
        <v>0</v>
      </c>
      <c r="AW28" s="28"/>
      <c r="AX28" s="30">
        <v>0</v>
      </c>
      <c r="AY28" s="30">
        <f t="shared" si="28"/>
        <v>0</v>
      </c>
      <c r="AZ28" s="32">
        <v>0</v>
      </c>
      <c r="BA28" s="31">
        <v>0</v>
      </c>
      <c r="BB28" s="31">
        <f t="shared" si="29"/>
        <v>0</v>
      </c>
      <c r="BC28" s="32"/>
      <c r="BD28" s="31">
        <v>0</v>
      </c>
      <c r="BE28" s="31">
        <f t="shared" si="30"/>
        <v>0</v>
      </c>
      <c r="BF28" s="32"/>
      <c r="BG28" s="28">
        <f t="shared" si="31"/>
        <v>990.7</v>
      </c>
      <c r="BH28" s="28">
        <f t="shared" si="32"/>
        <v>165.11666666666667</v>
      </c>
      <c r="BI28" s="28">
        <f t="shared" si="9"/>
        <v>223.434</v>
      </c>
      <c r="BJ28" s="28">
        <f t="shared" si="33"/>
        <v>135.31886544867265</v>
      </c>
      <c r="BK28" s="32">
        <v>990.7</v>
      </c>
      <c r="BL28" s="32">
        <f t="shared" si="34"/>
        <v>165.11666666666667</v>
      </c>
      <c r="BM28" s="32">
        <v>223.05</v>
      </c>
      <c r="BN28" s="32">
        <f t="shared" si="35"/>
        <v>135.08630261431313</v>
      </c>
      <c r="BO28" s="32">
        <v>0</v>
      </c>
      <c r="BP28" s="32">
        <f t="shared" si="36"/>
        <v>0</v>
      </c>
      <c r="BQ28" s="32">
        <v>0.384</v>
      </c>
      <c r="BR28" s="32" t="e">
        <f t="shared" si="37"/>
        <v>#DIV/0!</v>
      </c>
      <c r="BS28" s="30">
        <v>0</v>
      </c>
      <c r="BT28" s="30">
        <f t="shared" si="38"/>
        <v>0</v>
      </c>
      <c r="BU28" s="32">
        <v>0</v>
      </c>
      <c r="BV28" s="32" t="e">
        <f t="shared" si="39"/>
        <v>#DIV/0!</v>
      </c>
      <c r="BW28" s="32">
        <v>0</v>
      </c>
      <c r="BX28" s="32">
        <f t="shared" si="40"/>
        <v>0</v>
      </c>
      <c r="BY28" s="32">
        <v>0</v>
      </c>
      <c r="BZ28" s="32" t="e">
        <f t="shared" si="41"/>
        <v>#DIV/0!</v>
      </c>
      <c r="CA28" s="30">
        <v>0</v>
      </c>
      <c r="CB28" s="30">
        <f t="shared" si="42"/>
        <v>0</v>
      </c>
      <c r="CC28" s="32">
        <v>0</v>
      </c>
      <c r="CD28" s="31">
        <v>0</v>
      </c>
      <c r="CE28" s="31">
        <f t="shared" si="43"/>
        <v>0</v>
      </c>
      <c r="CF28" s="32">
        <v>0</v>
      </c>
      <c r="CG28" s="32">
        <v>1246</v>
      </c>
      <c r="CH28" s="32">
        <f t="shared" si="44"/>
        <v>415.3333333333333</v>
      </c>
      <c r="CI28" s="32">
        <v>21.3</v>
      </c>
      <c r="CJ28" s="32">
        <f t="shared" si="45"/>
        <v>5.12841091492777</v>
      </c>
      <c r="CK28" s="32">
        <v>1246</v>
      </c>
      <c r="CL28" s="32">
        <f t="shared" si="46"/>
        <v>415.3333333333333</v>
      </c>
      <c r="CM28" s="32">
        <v>21.3</v>
      </c>
      <c r="CN28" s="32">
        <f t="shared" si="47"/>
        <v>5.12841091492777</v>
      </c>
      <c r="CO28" s="31">
        <v>0</v>
      </c>
      <c r="CP28" s="31">
        <f t="shared" si="48"/>
        <v>0</v>
      </c>
      <c r="CQ28" s="32">
        <v>0</v>
      </c>
      <c r="CR28" s="30">
        <v>0</v>
      </c>
      <c r="CS28" s="30">
        <f t="shared" si="49"/>
        <v>0</v>
      </c>
      <c r="CT28" s="32">
        <v>0</v>
      </c>
      <c r="CU28" s="30">
        <v>0</v>
      </c>
      <c r="CV28" s="30">
        <f t="shared" si="50"/>
        <v>0</v>
      </c>
      <c r="CW28" s="32">
        <v>0</v>
      </c>
      <c r="CX28" s="34">
        <v>0</v>
      </c>
      <c r="CY28" s="34">
        <f t="shared" si="51"/>
        <v>0</v>
      </c>
      <c r="CZ28" s="32">
        <v>0</v>
      </c>
      <c r="DA28" s="32">
        <v>0</v>
      </c>
      <c r="DB28" s="28">
        <f t="shared" si="10"/>
        <v>25059</v>
      </c>
      <c r="DC28" s="28">
        <f t="shared" si="11"/>
        <v>7443.049999999999</v>
      </c>
      <c r="DD28" s="28">
        <f t="shared" si="12"/>
        <v>7175.293000000001</v>
      </c>
      <c r="DE28" s="30">
        <v>0</v>
      </c>
      <c r="DF28" s="30">
        <f t="shared" si="52"/>
        <v>0</v>
      </c>
      <c r="DG28" s="32">
        <v>0</v>
      </c>
      <c r="DH28" s="30">
        <v>0</v>
      </c>
      <c r="DI28" s="30">
        <f t="shared" si="53"/>
        <v>0</v>
      </c>
      <c r="DJ28" s="32">
        <v>0</v>
      </c>
      <c r="DK28" s="30">
        <v>0</v>
      </c>
      <c r="DL28" s="30">
        <f t="shared" si="54"/>
        <v>0</v>
      </c>
      <c r="DM28" s="32">
        <v>0</v>
      </c>
      <c r="DN28" s="30">
        <v>0</v>
      </c>
      <c r="DO28" s="30">
        <f t="shared" si="55"/>
        <v>0</v>
      </c>
      <c r="DP28" s="32">
        <v>0</v>
      </c>
      <c r="DQ28" s="30">
        <v>0</v>
      </c>
      <c r="DR28" s="30">
        <f t="shared" si="56"/>
        <v>0</v>
      </c>
      <c r="DS28" s="32">
        <v>0</v>
      </c>
      <c r="DT28" s="32">
        <v>1253</v>
      </c>
      <c r="DU28" s="32">
        <f t="shared" si="57"/>
        <v>417.6666666666667</v>
      </c>
      <c r="DV28" s="32">
        <v>0</v>
      </c>
      <c r="DW28" s="32">
        <v>0</v>
      </c>
      <c r="DX28" s="28">
        <f t="shared" si="13"/>
        <v>1253</v>
      </c>
      <c r="DY28" s="28">
        <f t="shared" si="58"/>
        <v>417.6666666666667</v>
      </c>
      <c r="DZ28" s="28">
        <f t="shared" si="59"/>
        <v>0</v>
      </c>
    </row>
    <row r="29" spans="1:130" ht="21" customHeight="1">
      <c r="A29" s="26">
        <v>21</v>
      </c>
      <c r="B29" s="50" t="s">
        <v>74</v>
      </c>
      <c r="C29" s="31">
        <v>21294.4</v>
      </c>
      <c r="D29" s="31">
        <v>0</v>
      </c>
      <c r="E29" s="64">
        <v>20058.5</v>
      </c>
      <c r="F29" s="64">
        <v>2258.6</v>
      </c>
      <c r="G29" s="28">
        <f t="shared" si="0"/>
        <v>96120.4</v>
      </c>
      <c r="H29" s="28">
        <f t="shared" si="1"/>
        <v>28206.8</v>
      </c>
      <c r="I29" s="28">
        <f t="shared" si="2"/>
        <v>28820.549499999997</v>
      </c>
      <c r="J29" s="28">
        <f t="shared" si="14"/>
        <v>102.17589198349333</v>
      </c>
      <c r="K29" s="28">
        <f t="shared" si="3"/>
        <v>30700</v>
      </c>
      <c r="L29" s="28">
        <f t="shared" si="4"/>
        <v>6400.000000000001</v>
      </c>
      <c r="M29" s="28">
        <f t="shared" si="5"/>
        <v>7013.7495</v>
      </c>
      <c r="N29" s="28">
        <f t="shared" si="15"/>
        <v>109.58983593749998</v>
      </c>
      <c r="O29" s="28">
        <f t="shared" si="6"/>
        <v>7800</v>
      </c>
      <c r="P29" s="28">
        <f t="shared" si="7"/>
        <v>1300</v>
      </c>
      <c r="Q29" s="28">
        <f t="shared" si="8"/>
        <v>1529.656</v>
      </c>
      <c r="R29" s="28">
        <f t="shared" si="16"/>
        <v>117.66584615384615</v>
      </c>
      <c r="S29" s="34">
        <v>1200</v>
      </c>
      <c r="T29" s="34">
        <f t="shared" si="17"/>
        <v>200</v>
      </c>
      <c r="U29" s="32">
        <v>359.006</v>
      </c>
      <c r="V29" s="28">
        <f t="shared" si="18"/>
        <v>179.503</v>
      </c>
      <c r="W29" s="34">
        <v>11400</v>
      </c>
      <c r="X29" s="34">
        <f t="shared" si="19"/>
        <v>1900</v>
      </c>
      <c r="Y29" s="32">
        <v>3116.1935</v>
      </c>
      <c r="Z29" s="28">
        <f t="shared" si="20"/>
        <v>164.01018421052632</v>
      </c>
      <c r="AA29" s="34">
        <v>6600</v>
      </c>
      <c r="AB29" s="34">
        <f t="shared" si="21"/>
        <v>1100</v>
      </c>
      <c r="AC29" s="32">
        <v>1170.65</v>
      </c>
      <c r="AD29" s="28">
        <f t="shared" si="22"/>
        <v>106.42272727272729</v>
      </c>
      <c r="AE29" s="34">
        <v>800</v>
      </c>
      <c r="AF29" s="34">
        <f t="shared" si="23"/>
        <v>266.6666666666667</v>
      </c>
      <c r="AG29" s="32">
        <v>216</v>
      </c>
      <c r="AH29" s="28">
        <f t="shared" si="24"/>
        <v>81</v>
      </c>
      <c r="AI29" s="32"/>
      <c r="AJ29" s="32"/>
      <c r="AK29" s="32"/>
      <c r="AL29" s="28"/>
      <c r="AM29" s="31">
        <v>0</v>
      </c>
      <c r="AN29" s="31">
        <f t="shared" si="25"/>
        <v>0</v>
      </c>
      <c r="AO29" s="28"/>
      <c r="AP29" s="31">
        <v>0</v>
      </c>
      <c r="AQ29" s="30">
        <f t="shared" si="26"/>
        <v>0</v>
      </c>
      <c r="AR29" s="32"/>
      <c r="AS29" s="30">
        <v>65420.4</v>
      </c>
      <c r="AT29" s="30">
        <f t="shared" si="27"/>
        <v>21806.8</v>
      </c>
      <c r="AU29" s="32">
        <v>21806.8</v>
      </c>
      <c r="AV29" s="31">
        <v>0</v>
      </c>
      <c r="AW29" s="28"/>
      <c r="AX29" s="30">
        <v>0</v>
      </c>
      <c r="AY29" s="30">
        <f t="shared" si="28"/>
        <v>0</v>
      </c>
      <c r="AZ29" s="32">
        <v>0</v>
      </c>
      <c r="BA29" s="31">
        <v>0</v>
      </c>
      <c r="BB29" s="31">
        <f t="shared" si="29"/>
        <v>0</v>
      </c>
      <c r="BC29" s="32"/>
      <c r="BD29" s="31">
        <v>0</v>
      </c>
      <c r="BE29" s="31">
        <f t="shared" si="30"/>
        <v>0</v>
      </c>
      <c r="BF29" s="32"/>
      <c r="BG29" s="28">
        <f t="shared" si="31"/>
        <v>3800</v>
      </c>
      <c r="BH29" s="28">
        <f t="shared" si="32"/>
        <v>633.3333333333334</v>
      </c>
      <c r="BI29" s="28">
        <f t="shared" si="9"/>
        <v>633.3</v>
      </c>
      <c r="BJ29" s="28">
        <f t="shared" si="33"/>
        <v>99.99473684210525</v>
      </c>
      <c r="BK29" s="32">
        <v>3800</v>
      </c>
      <c r="BL29" s="32">
        <f t="shared" si="34"/>
        <v>633.3333333333334</v>
      </c>
      <c r="BM29" s="32">
        <v>553.3</v>
      </c>
      <c r="BN29" s="32">
        <f t="shared" si="35"/>
        <v>87.36315789473683</v>
      </c>
      <c r="BO29" s="32">
        <v>0</v>
      </c>
      <c r="BP29" s="32">
        <f t="shared" si="36"/>
        <v>0</v>
      </c>
      <c r="BQ29" s="32">
        <v>80</v>
      </c>
      <c r="BR29" s="32" t="e">
        <f t="shared" si="37"/>
        <v>#DIV/0!</v>
      </c>
      <c r="BS29" s="30">
        <v>0</v>
      </c>
      <c r="BT29" s="30">
        <f t="shared" si="38"/>
        <v>0</v>
      </c>
      <c r="BU29" s="32">
        <v>0</v>
      </c>
      <c r="BV29" s="32" t="e">
        <f t="shared" si="39"/>
        <v>#DIV/0!</v>
      </c>
      <c r="BW29" s="32">
        <v>0</v>
      </c>
      <c r="BX29" s="32">
        <f t="shared" si="40"/>
        <v>0</v>
      </c>
      <c r="BY29" s="32">
        <v>0</v>
      </c>
      <c r="BZ29" s="32" t="e">
        <f t="shared" si="41"/>
        <v>#DIV/0!</v>
      </c>
      <c r="CA29" s="30">
        <v>0</v>
      </c>
      <c r="CB29" s="30">
        <f t="shared" si="42"/>
        <v>0</v>
      </c>
      <c r="CC29" s="32">
        <v>0</v>
      </c>
      <c r="CD29" s="31">
        <v>0</v>
      </c>
      <c r="CE29" s="31">
        <f t="shared" si="43"/>
        <v>0</v>
      </c>
      <c r="CF29" s="32">
        <v>0</v>
      </c>
      <c r="CG29" s="32">
        <v>6700</v>
      </c>
      <c r="CH29" s="32">
        <f t="shared" si="44"/>
        <v>2233.3333333333335</v>
      </c>
      <c r="CI29" s="32">
        <v>1518.6</v>
      </c>
      <c r="CJ29" s="32">
        <f t="shared" si="45"/>
        <v>67.99701492537312</v>
      </c>
      <c r="CK29" s="32">
        <v>2150</v>
      </c>
      <c r="CL29" s="32">
        <f t="shared" si="46"/>
        <v>716.6666666666666</v>
      </c>
      <c r="CM29" s="32">
        <v>615.6</v>
      </c>
      <c r="CN29" s="32">
        <f t="shared" si="47"/>
        <v>85.89767441860467</v>
      </c>
      <c r="CO29" s="31">
        <v>200</v>
      </c>
      <c r="CP29" s="31">
        <f t="shared" si="48"/>
        <v>66.66666666666667</v>
      </c>
      <c r="CQ29" s="32">
        <v>0</v>
      </c>
      <c r="CR29" s="30">
        <v>0</v>
      </c>
      <c r="CS29" s="30">
        <f t="shared" si="49"/>
        <v>0</v>
      </c>
      <c r="CT29" s="32">
        <v>0</v>
      </c>
      <c r="CU29" s="30">
        <v>0</v>
      </c>
      <c r="CV29" s="30">
        <f t="shared" si="50"/>
        <v>0</v>
      </c>
      <c r="CW29" s="32">
        <v>0</v>
      </c>
      <c r="CX29" s="34">
        <v>0</v>
      </c>
      <c r="CY29" s="34">
        <f t="shared" si="51"/>
        <v>0</v>
      </c>
      <c r="CZ29" s="32">
        <v>0</v>
      </c>
      <c r="DA29" s="32">
        <v>0</v>
      </c>
      <c r="DB29" s="28">
        <f t="shared" si="10"/>
        <v>96120.4</v>
      </c>
      <c r="DC29" s="28">
        <f t="shared" si="11"/>
        <v>28206.8</v>
      </c>
      <c r="DD29" s="28">
        <f t="shared" si="12"/>
        <v>28820.549499999997</v>
      </c>
      <c r="DE29" s="30">
        <v>0</v>
      </c>
      <c r="DF29" s="30">
        <f t="shared" si="52"/>
        <v>0</v>
      </c>
      <c r="DG29" s="32">
        <v>0</v>
      </c>
      <c r="DH29" s="30">
        <v>0</v>
      </c>
      <c r="DI29" s="30">
        <f t="shared" si="53"/>
        <v>0</v>
      </c>
      <c r="DJ29" s="32">
        <v>0</v>
      </c>
      <c r="DK29" s="30">
        <v>0</v>
      </c>
      <c r="DL29" s="30">
        <f t="shared" si="54"/>
        <v>0</v>
      </c>
      <c r="DM29" s="32">
        <v>0</v>
      </c>
      <c r="DN29" s="30">
        <v>0</v>
      </c>
      <c r="DO29" s="30">
        <f t="shared" si="55"/>
        <v>0</v>
      </c>
      <c r="DP29" s="32">
        <v>0</v>
      </c>
      <c r="DQ29" s="30">
        <v>0</v>
      </c>
      <c r="DR29" s="30">
        <f t="shared" si="56"/>
        <v>0</v>
      </c>
      <c r="DS29" s="32">
        <v>0</v>
      </c>
      <c r="DT29" s="32">
        <v>4000</v>
      </c>
      <c r="DU29" s="32">
        <f t="shared" si="57"/>
        <v>1333.3333333333333</v>
      </c>
      <c r="DV29" s="32">
        <v>0</v>
      </c>
      <c r="DW29" s="32">
        <v>0</v>
      </c>
      <c r="DX29" s="28">
        <f t="shared" si="13"/>
        <v>4000</v>
      </c>
      <c r="DY29" s="28">
        <f t="shared" si="58"/>
        <v>1333.3333333333333</v>
      </c>
      <c r="DZ29" s="28">
        <f t="shared" si="59"/>
        <v>0</v>
      </c>
    </row>
    <row r="30" spans="1:130" ht="21" customHeight="1">
      <c r="A30" s="26">
        <v>22</v>
      </c>
      <c r="B30" s="50" t="s">
        <v>75</v>
      </c>
      <c r="C30" s="31">
        <v>7915.3</v>
      </c>
      <c r="D30" s="31">
        <v>71</v>
      </c>
      <c r="E30" s="64">
        <v>1435.3</v>
      </c>
      <c r="F30" s="63">
        <v>12</v>
      </c>
      <c r="G30" s="28">
        <f t="shared" si="0"/>
        <v>7229</v>
      </c>
      <c r="H30" s="28">
        <f t="shared" si="1"/>
        <v>1979.8333333333335</v>
      </c>
      <c r="I30" s="28">
        <f t="shared" si="2"/>
        <v>2114.948</v>
      </c>
      <c r="J30" s="28">
        <f t="shared" si="14"/>
        <v>106.82454752083508</v>
      </c>
      <c r="K30" s="28">
        <f t="shared" si="3"/>
        <v>3329</v>
      </c>
      <c r="L30" s="28">
        <f t="shared" si="4"/>
        <v>679.8333333333333</v>
      </c>
      <c r="M30" s="28">
        <f t="shared" si="5"/>
        <v>668.6460000000001</v>
      </c>
      <c r="N30" s="28">
        <f t="shared" si="15"/>
        <v>98.35440058837953</v>
      </c>
      <c r="O30" s="28">
        <f t="shared" si="6"/>
        <v>1129</v>
      </c>
      <c r="P30" s="28">
        <f t="shared" si="7"/>
        <v>188.16666666666669</v>
      </c>
      <c r="Q30" s="28">
        <f t="shared" si="8"/>
        <v>283.278</v>
      </c>
      <c r="R30" s="28">
        <f t="shared" si="16"/>
        <v>150.54632418069087</v>
      </c>
      <c r="S30" s="34">
        <v>600</v>
      </c>
      <c r="T30" s="34">
        <f t="shared" si="17"/>
        <v>100</v>
      </c>
      <c r="U30" s="32">
        <v>111.378</v>
      </c>
      <c r="V30" s="28">
        <f t="shared" si="18"/>
        <v>111.378</v>
      </c>
      <c r="W30" s="34">
        <v>1200</v>
      </c>
      <c r="X30" s="34">
        <f t="shared" si="19"/>
        <v>200</v>
      </c>
      <c r="Y30" s="32">
        <v>248.1</v>
      </c>
      <c r="Z30" s="28">
        <f t="shared" si="20"/>
        <v>124.05</v>
      </c>
      <c r="AA30" s="34">
        <v>529</v>
      </c>
      <c r="AB30" s="34">
        <f t="shared" si="21"/>
        <v>88.16666666666667</v>
      </c>
      <c r="AC30" s="32">
        <v>171.9</v>
      </c>
      <c r="AD30" s="28">
        <f t="shared" si="22"/>
        <v>194.97164461247635</v>
      </c>
      <c r="AE30" s="34">
        <v>250</v>
      </c>
      <c r="AF30" s="34">
        <f t="shared" si="23"/>
        <v>83.33333333333333</v>
      </c>
      <c r="AG30" s="32">
        <v>120</v>
      </c>
      <c r="AH30" s="28">
        <f t="shared" si="24"/>
        <v>144.00000000000003</v>
      </c>
      <c r="AI30" s="32"/>
      <c r="AJ30" s="32"/>
      <c r="AK30" s="32"/>
      <c r="AL30" s="28"/>
      <c r="AM30" s="31">
        <v>0</v>
      </c>
      <c r="AN30" s="31">
        <f t="shared" si="25"/>
        <v>0</v>
      </c>
      <c r="AO30" s="28"/>
      <c r="AP30" s="31">
        <v>0</v>
      </c>
      <c r="AQ30" s="30">
        <f t="shared" si="26"/>
        <v>0</v>
      </c>
      <c r="AR30" s="32"/>
      <c r="AS30" s="30">
        <v>3500</v>
      </c>
      <c r="AT30" s="30">
        <f t="shared" si="27"/>
        <v>1166.6666666666667</v>
      </c>
      <c r="AU30" s="32">
        <v>1166.7</v>
      </c>
      <c r="AV30" s="31">
        <v>0</v>
      </c>
      <c r="AW30" s="28"/>
      <c r="AX30" s="30">
        <v>0</v>
      </c>
      <c r="AY30" s="30">
        <f t="shared" si="28"/>
        <v>0</v>
      </c>
      <c r="AZ30" s="32">
        <v>0</v>
      </c>
      <c r="BA30" s="31">
        <v>0</v>
      </c>
      <c r="BB30" s="31">
        <f t="shared" si="29"/>
        <v>0</v>
      </c>
      <c r="BC30" s="32"/>
      <c r="BD30" s="31">
        <v>0</v>
      </c>
      <c r="BE30" s="31">
        <f t="shared" si="30"/>
        <v>0</v>
      </c>
      <c r="BF30" s="32"/>
      <c r="BG30" s="28">
        <f t="shared" si="31"/>
        <v>250</v>
      </c>
      <c r="BH30" s="28">
        <f t="shared" si="32"/>
        <v>41.666666666666664</v>
      </c>
      <c r="BI30" s="28">
        <f t="shared" si="9"/>
        <v>12.268</v>
      </c>
      <c r="BJ30" s="28">
        <f t="shared" si="33"/>
        <v>29.443200000000004</v>
      </c>
      <c r="BK30" s="32">
        <v>250</v>
      </c>
      <c r="BL30" s="32">
        <f t="shared" si="34"/>
        <v>41.666666666666664</v>
      </c>
      <c r="BM30" s="32">
        <v>0</v>
      </c>
      <c r="BN30" s="32">
        <f t="shared" si="35"/>
        <v>0</v>
      </c>
      <c r="BO30" s="32">
        <v>0</v>
      </c>
      <c r="BP30" s="32">
        <f t="shared" si="36"/>
        <v>0</v>
      </c>
      <c r="BQ30" s="32">
        <v>12.268</v>
      </c>
      <c r="BR30" s="32" t="e">
        <f t="shared" si="37"/>
        <v>#DIV/0!</v>
      </c>
      <c r="BS30" s="30">
        <v>0</v>
      </c>
      <c r="BT30" s="30">
        <f t="shared" si="38"/>
        <v>0</v>
      </c>
      <c r="BU30" s="32">
        <v>0</v>
      </c>
      <c r="BV30" s="32" t="e">
        <f t="shared" si="39"/>
        <v>#DIV/0!</v>
      </c>
      <c r="BW30" s="32">
        <v>0</v>
      </c>
      <c r="BX30" s="32">
        <f t="shared" si="40"/>
        <v>0</v>
      </c>
      <c r="BY30" s="32">
        <v>0</v>
      </c>
      <c r="BZ30" s="32" t="e">
        <f t="shared" si="41"/>
        <v>#DIV/0!</v>
      </c>
      <c r="CA30" s="30">
        <v>0</v>
      </c>
      <c r="CB30" s="30">
        <f t="shared" si="42"/>
        <v>0</v>
      </c>
      <c r="CC30" s="32">
        <v>0</v>
      </c>
      <c r="CD30" s="31">
        <v>0</v>
      </c>
      <c r="CE30" s="31">
        <f t="shared" si="43"/>
        <v>0</v>
      </c>
      <c r="CF30" s="32">
        <v>0</v>
      </c>
      <c r="CG30" s="32">
        <v>500</v>
      </c>
      <c r="CH30" s="32">
        <f t="shared" si="44"/>
        <v>166.66666666666666</v>
      </c>
      <c r="CI30" s="32">
        <v>5</v>
      </c>
      <c r="CJ30" s="32">
        <f t="shared" si="45"/>
        <v>3.0000000000000004</v>
      </c>
      <c r="CK30" s="32">
        <v>200</v>
      </c>
      <c r="CL30" s="32">
        <f t="shared" si="46"/>
        <v>66.66666666666667</v>
      </c>
      <c r="CM30" s="32">
        <v>0</v>
      </c>
      <c r="CN30" s="32">
        <f t="shared" si="47"/>
        <v>0</v>
      </c>
      <c r="CO30" s="31">
        <v>0</v>
      </c>
      <c r="CP30" s="31">
        <f t="shared" si="48"/>
        <v>0</v>
      </c>
      <c r="CQ30" s="32">
        <v>0</v>
      </c>
      <c r="CR30" s="30">
        <v>0</v>
      </c>
      <c r="CS30" s="30">
        <f t="shared" si="49"/>
        <v>0</v>
      </c>
      <c r="CT30" s="32">
        <v>0</v>
      </c>
      <c r="CU30" s="30">
        <v>400</v>
      </c>
      <c r="CV30" s="30">
        <f t="shared" si="50"/>
        <v>133.33333333333334</v>
      </c>
      <c r="CW30" s="32">
        <v>400</v>
      </c>
      <c r="CX30" s="34">
        <v>0</v>
      </c>
      <c r="CY30" s="34">
        <f t="shared" si="51"/>
        <v>0</v>
      </c>
      <c r="CZ30" s="32">
        <v>0</v>
      </c>
      <c r="DA30" s="32">
        <v>-120.398</v>
      </c>
      <c r="DB30" s="28">
        <f t="shared" si="10"/>
        <v>7229</v>
      </c>
      <c r="DC30" s="28">
        <f t="shared" si="11"/>
        <v>1979.8333333333335</v>
      </c>
      <c r="DD30" s="28">
        <f t="shared" si="12"/>
        <v>2114.948</v>
      </c>
      <c r="DE30" s="30">
        <v>0</v>
      </c>
      <c r="DF30" s="30">
        <f t="shared" si="52"/>
        <v>0</v>
      </c>
      <c r="DG30" s="32">
        <v>0</v>
      </c>
      <c r="DH30" s="30">
        <v>0</v>
      </c>
      <c r="DI30" s="30">
        <f t="shared" si="53"/>
        <v>0</v>
      </c>
      <c r="DJ30" s="32">
        <v>0</v>
      </c>
      <c r="DK30" s="30">
        <v>0</v>
      </c>
      <c r="DL30" s="30">
        <f t="shared" si="54"/>
        <v>0</v>
      </c>
      <c r="DM30" s="32">
        <v>0</v>
      </c>
      <c r="DN30" s="30">
        <v>0</v>
      </c>
      <c r="DO30" s="30">
        <f t="shared" si="55"/>
        <v>0</v>
      </c>
      <c r="DP30" s="32">
        <v>0</v>
      </c>
      <c r="DQ30" s="30">
        <v>0</v>
      </c>
      <c r="DR30" s="30">
        <f t="shared" si="56"/>
        <v>0</v>
      </c>
      <c r="DS30" s="32">
        <v>0</v>
      </c>
      <c r="DT30" s="32">
        <v>342</v>
      </c>
      <c r="DU30" s="32">
        <f t="shared" si="57"/>
        <v>114</v>
      </c>
      <c r="DV30" s="32">
        <v>0</v>
      </c>
      <c r="DW30" s="32">
        <v>0</v>
      </c>
      <c r="DX30" s="28">
        <f t="shared" si="13"/>
        <v>342</v>
      </c>
      <c r="DY30" s="28">
        <f t="shared" si="58"/>
        <v>114</v>
      </c>
      <c r="DZ30" s="28">
        <f t="shared" si="59"/>
        <v>0</v>
      </c>
    </row>
    <row r="31" spans="1:130" ht="21" customHeight="1">
      <c r="A31" s="26">
        <v>23</v>
      </c>
      <c r="B31" s="50" t="s">
        <v>76</v>
      </c>
      <c r="C31" s="31">
        <v>346.7</v>
      </c>
      <c r="D31" s="31">
        <v>0</v>
      </c>
      <c r="E31" s="64">
        <v>329.1</v>
      </c>
      <c r="F31" s="63">
        <v>62</v>
      </c>
      <c r="G31" s="28">
        <f t="shared" si="0"/>
        <v>4377</v>
      </c>
      <c r="H31" s="28">
        <f t="shared" si="1"/>
        <v>1316.8333333333335</v>
      </c>
      <c r="I31" s="28">
        <f t="shared" si="2"/>
        <v>1335.8</v>
      </c>
      <c r="J31" s="28">
        <f t="shared" si="14"/>
        <v>101.44032400961902</v>
      </c>
      <c r="K31" s="28">
        <f t="shared" si="3"/>
        <v>877</v>
      </c>
      <c r="L31" s="28">
        <f t="shared" si="4"/>
        <v>150.16666666666669</v>
      </c>
      <c r="M31" s="28">
        <f t="shared" si="5"/>
        <v>169.1</v>
      </c>
      <c r="N31" s="28">
        <f t="shared" si="15"/>
        <v>112.60821309655935</v>
      </c>
      <c r="O31" s="28">
        <f t="shared" si="6"/>
        <v>135</v>
      </c>
      <c r="P31" s="28">
        <f t="shared" si="7"/>
        <v>22.5</v>
      </c>
      <c r="Q31" s="28">
        <f t="shared" si="8"/>
        <v>44.5</v>
      </c>
      <c r="R31" s="28">
        <f t="shared" si="16"/>
        <v>197.77777777777777</v>
      </c>
      <c r="S31" s="34">
        <v>0</v>
      </c>
      <c r="T31" s="34">
        <f t="shared" si="17"/>
        <v>0</v>
      </c>
      <c r="U31" s="32">
        <v>0</v>
      </c>
      <c r="V31" s="28" t="e">
        <f t="shared" si="18"/>
        <v>#DIV/0!</v>
      </c>
      <c r="W31" s="34">
        <v>580</v>
      </c>
      <c r="X31" s="34">
        <f t="shared" si="19"/>
        <v>96.66666666666667</v>
      </c>
      <c r="Y31" s="32">
        <v>124.6</v>
      </c>
      <c r="Z31" s="28">
        <f t="shared" si="20"/>
        <v>128.8965517241379</v>
      </c>
      <c r="AA31" s="34">
        <v>135</v>
      </c>
      <c r="AB31" s="34">
        <f t="shared" si="21"/>
        <v>22.5</v>
      </c>
      <c r="AC31" s="32">
        <v>44.5</v>
      </c>
      <c r="AD31" s="28">
        <f t="shared" si="22"/>
        <v>197.77777777777777</v>
      </c>
      <c r="AE31" s="34">
        <v>0</v>
      </c>
      <c r="AF31" s="34">
        <f t="shared" si="23"/>
        <v>0</v>
      </c>
      <c r="AG31" s="32">
        <v>0</v>
      </c>
      <c r="AH31" s="28" t="e">
        <f t="shared" si="24"/>
        <v>#DIV/0!</v>
      </c>
      <c r="AI31" s="32"/>
      <c r="AJ31" s="32"/>
      <c r="AK31" s="32"/>
      <c r="AL31" s="28"/>
      <c r="AM31" s="31">
        <v>0</v>
      </c>
      <c r="AN31" s="31">
        <f t="shared" si="25"/>
        <v>0</v>
      </c>
      <c r="AO31" s="28"/>
      <c r="AP31" s="31">
        <v>0</v>
      </c>
      <c r="AQ31" s="30">
        <f t="shared" si="26"/>
        <v>0</v>
      </c>
      <c r="AR31" s="32"/>
      <c r="AS31" s="30">
        <v>3500</v>
      </c>
      <c r="AT31" s="30">
        <f t="shared" si="27"/>
        <v>1166.6666666666667</v>
      </c>
      <c r="AU31" s="32">
        <v>1166.7</v>
      </c>
      <c r="AV31" s="31">
        <v>0</v>
      </c>
      <c r="AW31" s="28"/>
      <c r="AX31" s="30">
        <v>0</v>
      </c>
      <c r="AY31" s="30">
        <f t="shared" si="28"/>
        <v>0</v>
      </c>
      <c r="AZ31" s="32">
        <v>0</v>
      </c>
      <c r="BA31" s="31">
        <v>0</v>
      </c>
      <c r="BB31" s="31">
        <f t="shared" si="29"/>
        <v>0</v>
      </c>
      <c r="BC31" s="32"/>
      <c r="BD31" s="31">
        <v>0</v>
      </c>
      <c r="BE31" s="31">
        <f t="shared" si="30"/>
        <v>0</v>
      </c>
      <c r="BF31" s="32"/>
      <c r="BG31" s="28">
        <f t="shared" si="31"/>
        <v>138</v>
      </c>
      <c r="BH31" s="28">
        <f t="shared" si="32"/>
        <v>23</v>
      </c>
      <c r="BI31" s="28">
        <f t="shared" si="9"/>
        <v>0</v>
      </c>
      <c r="BJ31" s="28">
        <f t="shared" si="33"/>
        <v>0</v>
      </c>
      <c r="BK31" s="32">
        <v>138</v>
      </c>
      <c r="BL31" s="32">
        <f t="shared" si="34"/>
        <v>23</v>
      </c>
      <c r="BM31" s="32">
        <v>0</v>
      </c>
      <c r="BN31" s="32">
        <f t="shared" si="35"/>
        <v>0</v>
      </c>
      <c r="BO31" s="32">
        <v>0</v>
      </c>
      <c r="BP31" s="32">
        <f t="shared" si="36"/>
        <v>0</v>
      </c>
      <c r="BQ31" s="32">
        <v>0</v>
      </c>
      <c r="BR31" s="32" t="e">
        <f t="shared" si="37"/>
        <v>#DIV/0!</v>
      </c>
      <c r="BS31" s="30">
        <v>0</v>
      </c>
      <c r="BT31" s="30">
        <f t="shared" si="38"/>
        <v>0</v>
      </c>
      <c r="BU31" s="32">
        <v>0</v>
      </c>
      <c r="BV31" s="32" t="e">
        <f t="shared" si="39"/>
        <v>#DIV/0!</v>
      </c>
      <c r="BW31" s="32">
        <v>0</v>
      </c>
      <c r="BX31" s="32">
        <f t="shared" si="40"/>
        <v>0</v>
      </c>
      <c r="BY31" s="32">
        <v>0</v>
      </c>
      <c r="BZ31" s="32" t="e">
        <f t="shared" si="41"/>
        <v>#DIV/0!</v>
      </c>
      <c r="CA31" s="30">
        <v>0</v>
      </c>
      <c r="CB31" s="30">
        <f t="shared" si="42"/>
        <v>0</v>
      </c>
      <c r="CC31" s="32">
        <v>0</v>
      </c>
      <c r="CD31" s="31">
        <v>0</v>
      </c>
      <c r="CE31" s="31">
        <f t="shared" si="43"/>
        <v>0</v>
      </c>
      <c r="CF31" s="32">
        <v>0</v>
      </c>
      <c r="CG31" s="32">
        <v>24</v>
      </c>
      <c r="CH31" s="32">
        <f t="shared" si="44"/>
        <v>8</v>
      </c>
      <c r="CI31" s="32">
        <v>0</v>
      </c>
      <c r="CJ31" s="32">
        <f t="shared" si="45"/>
        <v>0</v>
      </c>
      <c r="CK31" s="32">
        <v>24</v>
      </c>
      <c r="CL31" s="32">
        <f t="shared" si="46"/>
        <v>8</v>
      </c>
      <c r="CM31" s="32">
        <v>0</v>
      </c>
      <c r="CN31" s="32">
        <f t="shared" si="47"/>
        <v>0</v>
      </c>
      <c r="CO31" s="31">
        <v>0</v>
      </c>
      <c r="CP31" s="31">
        <f t="shared" si="48"/>
        <v>0</v>
      </c>
      <c r="CQ31" s="32">
        <v>0</v>
      </c>
      <c r="CR31" s="30">
        <v>0</v>
      </c>
      <c r="CS31" s="30">
        <f t="shared" si="49"/>
        <v>0</v>
      </c>
      <c r="CT31" s="32">
        <v>0</v>
      </c>
      <c r="CU31" s="30">
        <v>0</v>
      </c>
      <c r="CV31" s="30">
        <f t="shared" si="50"/>
        <v>0</v>
      </c>
      <c r="CW31" s="32">
        <v>0</v>
      </c>
      <c r="CX31" s="34">
        <v>0</v>
      </c>
      <c r="CY31" s="34">
        <f t="shared" si="51"/>
        <v>0</v>
      </c>
      <c r="CZ31" s="32">
        <v>0</v>
      </c>
      <c r="DA31" s="32">
        <v>0</v>
      </c>
      <c r="DB31" s="28">
        <f t="shared" si="10"/>
        <v>4377</v>
      </c>
      <c r="DC31" s="28">
        <f t="shared" si="11"/>
        <v>1316.8333333333335</v>
      </c>
      <c r="DD31" s="28">
        <f t="shared" si="12"/>
        <v>1335.8</v>
      </c>
      <c r="DE31" s="30">
        <v>0</v>
      </c>
      <c r="DF31" s="30">
        <f t="shared" si="52"/>
        <v>0</v>
      </c>
      <c r="DG31" s="32">
        <v>0</v>
      </c>
      <c r="DH31" s="30">
        <v>0</v>
      </c>
      <c r="DI31" s="30">
        <f t="shared" si="53"/>
        <v>0</v>
      </c>
      <c r="DJ31" s="32">
        <v>0</v>
      </c>
      <c r="DK31" s="30">
        <v>0</v>
      </c>
      <c r="DL31" s="30">
        <f t="shared" si="54"/>
        <v>0</v>
      </c>
      <c r="DM31" s="32">
        <v>0</v>
      </c>
      <c r="DN31" s="30">
        <v>0</v>
      </c>
      <c r="DO31" s="30">
        <f t="shared" si="55"/>
        <v>0</v>
      </c>
      <c r="DP31" s="32">
        <v>0</v>
      </c>
      <c r="DQ31" s="30">
        <v>0</v>
      </c>
      <c r="DR31" s="30">
        <f t="shared" si="56"/>
        <v>0</v>
      </c>
      <c r="DS31" s="32">
        <v>0</v>
      </c>
      <c r="DT31" s="32">
        <v>0</v>
      </c>
      <c r="DU31" s="32">
        <f t="shared" si="57"/>
        <v>0</v>
      </c>
      <c r="DV31" s="32">
        <v>0</v>
      </c>
      <c r="DW31" s="32">
        <v>0</v>
      </c>
      <c r="DX31" s="28">
        <f t="shared" si="13"/>
        <v>0</v>
      </c>
      <c r="DY31" s="28">
        <f t="shared" si="58"/>
        <v>0</v>
      </c>
      <c r="DZ31" s="28">
        <f t="shared" si="59"/>
        <v>0</v>
      </c>
    </row>
    <row r="32" spans="1:130" ht="21" customHeight="1">
      <c r="A32" s="26">
        <v>24</v>
      </c>
      <c r="B32" s="50" t="s">
        <v>77</v>
      </c>
      <c r="C32" s="31">
        <v>7851.6</v>
      </c>
      <c r="D32" s="31">
        <v>0</v>
      </c>
      <c r="E32" s="64">
        <v>7851.6</v>
      </c>
      <c r="F32" s="63">
        <v>250</v>
      </c>
      <c r="G32" s="28">
        <f t="shared" si="0"/>
        <v>5575</v>
      </c>
      <c r="H32" s="28">
        <f t="shared" si="1"/>
        <v>1517.5</v>
      </c>
      <c r="I32" s="28">
        <f t="shared" si="2"/>
        <v>2133.089</v>
      </c>
      <c r="J32" s="28">
        <f t="shared" si="14"/>
        <v>140.56599670510707</v>
      </c>
      <c r="K32" s="28">
        <f t="shared" si="3"/>
        <v>2075</v>
      </c>
      <c r="L32" s="28">
        <f t="shared" si="4"/>
        <v>350.8333333333333</v>
      </c>
      <c r="M32" s="28">
        <f t="shared" si="5"/>
        <v>966.389</v>
      </c>
      <c r="N32" s="28">
        <f t="shared" si="15"/>
        <v>275.455296912114</v>
      </c>
      <c r="O32" s="28">
        <f t="shared" si="6"/>
        <v>525</v>
      </c>
      <c r="P32" s="28">
        <f t="shared" si="7"/>
        <v>87.5</v>
      </c>
      <c r="Q32" s="28">
        <f t="shared" si="8"/>
        <v>277</v>
      </c>
      <c r="R32" s="28">
        <f t="shared" si="16"/>
        <v>316.5714285714286</v>
      </c>
      <c r="S32" s="34">
        <v>25</v>
      </c>
      <c r="T32" s="34">
        <f t="shared" si="17"/>
        <v>4.166666666666667</v>
      </c>
      <c r="U32" s="32">
        <v>0</v>
      </c>
      <c r="V32" s="28">
        <f t="shared" si="18"/>
        <v>0</v>
      </c>
      <c r="W32" s="34">
        <v>800</v>
      </c>
      <c r="X32" s="34">
        <f t="shared" si="19"/>
        <v>133.33333333333334</v>
      </c>
      <c r="Y32" s="32">
        <v>214.089</v>
      </c>
      <c r="Z32" s="28">
        <f t="shared" si="20"/>
        <v>160.56674999999998</v>
      </c>
      <c r="AA32" s="34">
        <v>500</v>
      </c>
      <c r="AB32" s="34">
        <f t="shared" si="21"/>
        <v>83.33333333333333</v>
      </c>
      <c r="AC32" s="32">
        <v>277</v>
      </c>
      <c r="AD32" s="28">
        <f t="shared" si="22"/>
        <v>332.40000000000003</v>
      </c>
      <c r="AE32" s="34">
        <v>0</v>
      </c>
      <c r="AF32" s="34">
        <f t="shared" si="23"/>
        <v>0</v>
      </c>
      <c r="AG32" s="32">
        <v>0</v>
      </c>
      <c r="AH32" s="28" t="e">
        <f t="shared" si="24"/>
        <v>#DIV/0!</v>
      </c>
      <c r="AI32" s="32"/>
      <c r="AJ32" s="32"/>
      <c r="AK32" s="32"/>
      <c r="AL32" s="28"/>
      <c r="AM32" s="31">
        <v>0</v>
      </c>
      <c r="AN32" s="31">
        <f t="shared" si="25"/>
        <v>0</v>
      </c>
      <c r="AO32" s="28"/>
      <c r="AP32" s="31">
        <v>0</v>
      </c>
      <c r="AQ32" s="30">
        <f t="shared" si="26"/>
        <v>0</v>
      </c>
      <c r="AR32" s="32"/>
      <c r="AS32" s="30">
        <v>3500</v>
      </c>
      <c r="AT32" s="30">
        <f t="shared" si="27"/>
        <v>1166.6666666666667</v>
      </c>
      <c r="AU32" s="32">
        <v>1166.7</v>
      </c>
      <c r="AV32" s="31">
        <v>0</v>
      </c>
      <c r="AW32" s="28"/>
      <c r="AX32" s="30">
        <v>0</v>
      </c>
      <c r="AY32" s="30">
        <f t="shared" si="28"/>
        <v>0</v>
      </c>
      <c r="AZ32" s="32">
        <v>0</v>
      </c>
      <c r="BA32" s="31">
        <v>0</v>
      </c>
      <c r="BB32" s="31">
        <f t="shared" si="29"/>
        <v>0</v>
      </c>
      <c r="BC32" s="32"/>
      <c r="BD32" s="31">
        <v>0</v>
      </c>
      <c r="BE32" s="31">
        <f t="shared" si="30"/>
        <v>0</v>
      </c>
      <c r="BF32" s="32"/>
      <c r="BG32" s="28">
        <f t="shared" si="31"/>
        <v>720</v>
      </c>
      <c r="BH32" s="28">
        <f t="shared" si="32"/>
        <v>120</v>
      </c>
      <c r="BI32" s="28">
        <f t="shared" si="9"/>
        <v>475.3</v>
      </c>
      <c r="BJ32" s="28">
        <f t="shared" si="33"/>
        <v>396.08333333333337</v>
      </c>
      <c r="BK32" s="32">
        <v>600</v>
      </c>
      <c r="BL32" s="32">
        <f t="shared" si="34"/>
        <v>100</v>
      </c>
      <c r="BM32" s="32">
        <v>475.3</v>
      </c>
      <c r="BN32" s="32">
        <f t="shared" si="35"/>
        <v>475.3</v>
      </c>
      <c r="BO32" s="32">
        <v>120</v>
      </c>
      <c r="BP32" s="32">
        <f t="shared" si="36"/>
        <v>20</v>
      </c>
      <c r="BQ32" s="32">
        <v>0</v>
      </c>
      <c r="BR32" s="32">
        <f t="shared" si="37"/>
        <v>0</v>
      </c>
      <c r="BS32" s="30">
        <v>0</v>
      </c>
      <c r="BT32" s="30">
        <f t="shared" si="38"/>
        <v>0</v>
      </c>
      <c r="BU32" s="32">
        <v>0</v>
      </c>
      <c r="BV32" s="32" t="e">
        <f t="shared" si="39"/>
        <v>#DIV/0!</v>
      </c>
      <c r="BW32" s="32">
        <v>0</v>
      </c>
      <c r="BX32" s="32">
        <f t="shared" si="40"/>
        <v>0</v>
      </c>
      <c r="BY32" s="32">
        <v>0</v>
      </c>
      <c r="BZ32" s="32" t="e">
        <f t="shared" si="41"/>
        <v>#DIV/0!</v>
      </c>
      <c r="CA32" s="30">
        <v>0</v>
      </c>
      <c r="CB32" s="30">
        <f t="shared" si="42"/>
        <v>0</v>
      </c>
      <c r="CC32" s="32">
        <v>0</v>
      </c>
      <c r="CD32" s="31">
        <v>0</v>
      </c>
      <c r="CE32" s="31">
        <f t="shared" si="43"/>
        <v>0</v>
      </c>
      <c r="CF32" s="32">
        <v>0</v>
      </c>
      <c r="CG32" s="32">
        <v>30</v>
      </c>
      <c r="CH32" s="32">
        <f t="shared" si="44"/>
        <v>10</v>
      </c>
      <c r="CI32" s="32">
        <v>0</v>
      </c>
      <c r="CJ32" s="32">
        <f t="shared" si="45"/>
        <v>0</v>
      </c>
      <c r="CK32" s="32">
        <v>30</v>
      </c>
      <c r="CL32" s="32">
        <f t="shared" si="46"/>
        <v>10</v>
      </c>
      <c r="CM32" s="32">
        <v>0</v>
      </c>
      <c r="CN32" s="32">
        <f t="shared" si="47"/>
        <v>0</v>
      </c>
      <c r="CO32" s="31">
        <v>0</v>
      </c>
      <c r="CP32" s="31">
        <f t="shared" si="48"/>
        <v>0</v>
      </c>
      <c r="CQ32" s="32">
        <v>0</v>
      </c>
      <c r="CR32" s="30">
        <v>0</v>
      </c>
      <c r="CS32" s="30">
        <f t="shared" si="49"/>
        <v>0</v>
      </c>
      <c r="CT32" s="32">
        <v>0</v>
      </c>
      <c r="CU32" s="30">
        <v>0</v>
      </c>
      <c r="CV32" s="30">
        <f t="shared" si="50"/>
        <v>0</v>
      </c>
      <c r="CW32" s="32">
        <v>0</v>
      </c>
      <c r="CX32" s="34">
        <v>0</v>
      </c>
      <c r="CY32" s="34">
        <f t="shared" si="51"/>
        <v>0</v>
      </c>
      <c r="CZ32" s="32">
        <v>0</v>
      </c>
      <c r="DA32" s="32">
        <v>0</v>
      </c>
      <c r="DB32" s="28">
        <f t="shared" si="10"/>
        <v>5575</v>
      </c>
      <c r="DC32" s="28">
        <f t="shared" si="11"/>
        <v>1517.5</v>
      </c>
      <c r="DD32" s="28">
        <f t="shared" si="12"/>
        <v>2133.089</v>
      </c>
      <c r="DE32" s="30">
        <v>0</v>
      </c>
      <c r="DF32" s="30">
        <f t="shared" si="52"/>
        <v>0</v>
      </c>
      <c r="DG32" s="32">
        <v>0</v>
      </c>
      <c r="DH32" s="30">
        <v>0</v>
      </c>
      <c r="DI32" s="30">
        <f t="shared" si="53"/>
        <v>0</v>
      </c>
      <c r="DJ32" s="32">
        <v>0</v>
      </c>
      <c r="DK32" s="30">
        <v>0</v>
      </c>
      <c r="DL32" s="30">
        <f t="shared" si="54"/>
        <v>0</v>
      </c>
      <c r="DM32" s="32">
        <v>0</v>
      </c>
      <c r="DN32" s="30">
        <v>0</v>
      </c>
      <c r="DO32" s="30">
        <f t="shared" si="55"/>
        <v>0</v>
      </c>
      <c r="DP32" s="32">
        <v>0</v>
      </c>
      <c r="DQ32" s="30">
        <v>0</v>
      </c>
      <c r="DR32" s="30">
        <f t="shared" si="56"/>
        <v>0</v>
      </c>
      <c r="DS32" s="32">
        <v>0</v>
      </c>
      <c r="DT32" s="32">
        <v>300</v>
      </c>
      <c r="DU32" s="32">
        <f t="shared" si="57"/>
        <v>100</v>
      </c>
      <c r="DV32" s="32">
        <v>0</v>
      </c>
      <c r="DW32" s="32">
        <v>0</v>
      </c>
      <c r="DX32" s="28">
        <f t="shared" si="13"/>
        <v>300</v>
      </c>
      <c r="DY32" s="28">
        <f t="shared" si="58"/>
        <v>100</v>
      </c>
      <c r="DZ32" s="28">
        <f t="shared" si="59"/>
        <v>0</v>
      </c>
    </row>
    <row r="33" spans="1:130" ht="21" customHeight="1">
      <c r="A33" s="26">
        <v>25</v>
      </c>
      <c r="B33" s="50" t="s">
        <v>78</v>
      </c>
      <c r="C33" s="31">
        <v>8540.4</v>
      </c>
      <c r="D33" s="31">
        <v>0</v>
      </c>
      <c r="E33" s="63">
        <v>4151</v>
      </c>
      <c r="F33" s="63">
        <v>810</v>
      </c>
      <c r="G33" s="28">
        <f t="shared" si="0"/>
        <v>37785.1</v>
      </c>
      <c r="H33" s="28">
        <f t="shared" si="1"/>
        <v>10903.633333333337</v>
      </c>
      <c r="I33" s="28">
        <f t="shared" si="2"/>
        <v>11332.03</v>
      </c>
      <c r="J33" s="28">
        <f t="shared" si="14"/>
        <v>103.92893500331691</v>
      </c>
      <c r="K33" s="28">
        <f t="shared" si="3"/>
        <v>11248.4</v>
      </c>
      <c r="L33" s="28">
        <f t="shared" si="4"/>
        <v>2058.0666666666666</v>
      </c>
      <c r="M33" s="28">
        <f t="shared" si="5"/>
        <v>2486.4300000000003</v>
      </c>
      <c r="N33" s="28">
        <f t="shared" si="15"/>
        <v>120.81387062291473</v>
      </c>
      <c r="O33" s="28">
        <f t="shared" si="6"/>
        <v>5648</v>
      </c>
      <c r="P33" s="28">
        <f t="shared" si="7"/>
        <v>941.3333333333334</v>
      </c>
      <c r="Q33" s="28">
        <f t="shared" si="8"/>
        <v>1601.016</v>
      </c>
      <c r="R33" s="28">
        <f t="shared" si="16"/>
        <v>170.0796033994334</v>
      </c>
      <c r="S33" s="34">
        <v>2448</v>
      </c>
      <c r="T33" s="34">
        <f t="shared" si="17"/>
        <v>408</v>
      </c>
      <c r="U33" s="32">
        <v>331.016</v>
      </c>
      <c r="V33" s="28">
        <f t="shared" si="18"/>
        <v>81.1313725490196</v>
      </c>
      <c r="W33" s="34">
        <v>3500.4</v>
      </c>
      <c r="X33" s="34">
        <f t="shared" si="19"/>
        <v>583.4</v>
      </c>
      <c r="Y33" s="32">
        <v>231.914</v>
      </c>
      <c r="Z33" s="28">
        <f t="shared" si="20"/>
        <v>39.752142612272884</v>
      </c>
      <c r="AA33" s="34">
        <v>3200</v>
      </c>
      <c r="AB33" s="34">
        <f t="shared" si="21"/>
        <v>533.3333333333334</v>
      </c>
      <c r="AC33" s="32">
        <v>1270</v>
      </c>
      <c r="AD33" s="28">
        <f t="shared" si="22"/>
        <v>238.12499999999997</v>
      </c>
      <c r="AE33" s="34">
        <v>100</v>
      </c>
      <c r="AF33" s="34">
        <f t="shared" si="23"/>
        <v>33.333333333333336</v>
      </c>
      <c r="AG33" s="32">
        <v>351</v>
      </c>
      <c r="AH33" s="28">
        <f t="shared" si="24"/>
        <v>1053</v>
      </c>
      <c r="AI33" s="32"/>
      <c r="AJ33" s="32"/>
      <c r="AK33" s="32"/>
      <c r="AL33" s="28"/>
      <c r="AM33" s="31">
        <v>0</v>
      </c>
      <c r="AN33" s="31">
        <f t="shared" si="25"/>
        <v>0</v>
      </c>
      <c r="AO33" s="28"/>
      <c r="AP33" s="31">
        <v>0</v>
      </c>
      <c r="AQ33" s="30">
        <f t="shared" si="26"/>
        <v>0</v>
      </c>
      <c r="AR33" s="32"/>
      <c r="AS33" s="30">
        <v>26536.7</v>
      </c>
      <c r="AT33" s="30">
        <f t="shared" si="27"/>
        <v>8845.566666666668</v>
      </c>
      <c r="AU33" s="32">
        <v>8845.6</v>
      </c>
      <c r="AV33" s="31">
        <v>0</v>
      </c>
      <c r="AW33" s="28"/>
      <c r="AX33" s="30">
        <v>0</v>
      </c>
      <c r="AY33" s="30">
        <f t="shared" si="28"/>
        <v>0</v>
      </c>
      <c r="AZ33" s="32">
        <v>0</v>
      </c>
      <c r="BA33" s="31">
        <v>0</v>
      </c>
      <c r="BB33" s="31">
        <f t="shared" si="29"/>
        <v>0</v>
      </c>
      <c r="BC33" s="32"/>
      <c r="BD33" s="31">
        <v>0</v>
      </c>
      <c r="BE33" s="31">
        <f t="shared" si="30"/>
        <v>0</v>
      </c>
      <c r="BF33" s="32"/>
      <c r="BG33" s="28">
        <f t="shared" si="31"/>
        <v>1000</v>
      </c>
      <c r="BH33" s="28">
        <f t="shared" si="32"/>
        <v>166.66666666666666</v>
      </c>
      <c r="BI33" s="28">
        <f t="shared" si="9"/>
        <v>162.5</v>
      </c>
      <c r="BJ33" s="28">
        <f t="shared" si="33"/>
        <v>97.50000000000001</v>
      </c>
      <c r="BK33" s="32">
        <v>500</v>
      </c>
      <c r="BL33" s="32">
        <f t="shared" si="34"/>
        <v>83.33333333333333</v>
      </c>
      <c r="BM33" s="32">
        <v>162.5</v>
      </c>
      <c r="BN33" s="32">
        <f t="shared" si="35"/>
        <v>195.00000000000003</v>
      </c>
      <c r="BO33" s="32">
        <v>500</v>
      </c>
      <c r="BP33" s="32">
        <f t="shared" si="36"/>
        <v>83.33333333333333</v>
      </c>
      <c r="BQ33" s="32">
        <v>0</v>
      </c>
      <c r="BR33" s="32">
        <f t="shared" si="37"/>
        <v>0</v>
      </c>
      <c r="BS33" s="30">
        <v>0</v>
      </c>
      <c r="BT33" s="30">
        <f t="shared" si="38"/>
        <v>0</v>
      </c>
      <c r="BU33" s="32">
        <v>0</v>
      </c>
      <c r="BV33" s="32" t="e">
        <f t="shared" si="39"/>
        <v>#DIV/0!</v>
      </c>
      <c r="BW33" s="32">
        <v>0</v>
      </c>
      <c r="BX33" s="32">
        <f t="shared" si="40"/>
        <v>0</v>
      </c>
      <c r="BY33" s="32">
        <v>0</v>
      </c>
      <c r="BZ33" s="32" t="e">
        <f t="shared" si="41"/>
        <v>#DIV/0!</v>
      </c>
      <c r="CA33" s="30">
        <v>0</v>
      </c>
      <c r="CB33" s="30">
        <f t="shared" si="42"/>
        <v>0</v>
      </c>
      <c r="CC33" s="32">
        <v>0</v>
      </c>
      <c r="CD33" s="31">
        <v>0</v>
      </c>
      <c r="CE33" s="31">
        <f t="shared" si="43"/>
        <v>0</v>
      </c>
      <c r="CF33" s="32">
        <v>0</v>
      </c>
      <c r="CG33" s="32">
        <v>1000</v>
      </c>
      <c r="CH33" s="32">
        <f t="shared" si="44"/>
        <v>333.3333333333333</v>
      </c>
      <c r="CI33" s="32">
        <v>140</v>
      </c>
      <c r="CJ33" s="32">
        <f t="shared" si="45"/>
        <v>42.00000000000001</v>
      </c>
      <c r="CK33" s="32">
        <v>900</v>
      </c>
      <c r="CL33" s="32">
        <f t="shared" si="46"/>
        <v>300</v>
      </c>
      <c r="CM33" s="32">
        <v>140</v>
      </c>
      <c r="CN33" s="32">
        <f t="shared" si="47"/>
        <v>46.666666666666664</v>
      </c>
      <c r="CO33" s="31">
        <v>0</v>
      </c>
      <c r="CP33" s="31">
        <f t="shared" si="48"/>
        <v>0</v>
      </c>
      <c r="CQ33" s="32">
        <v>0</v>
      </c>
      <c r="CR33" s="30">
        <v>0</v>
      </c>
      <c r="CS33" s="30">
        <f t="shared" si="49"/>
        <v>0</v>
      </c>
      <c r="CT33" s="32">
        <v>0</v>
      </c>
      <c r="CU33" s="30">
        <v>0</v>
      </c>
      <c r="CV33" s="30">
        <f t="shared" si="50"/>
        <v>0</v>
      </c>
      <c r="CW33" s="32">
        <v>0</v>
      </c>
      <c r="CX33" s="34">
        <v>0</v>
      </c>
      <c r="CY33" s="34">
        <f t="shared" si="51"/>
        <v>0</v>
      </c>
      <c r="CZ33" s="32">
        <v>0</v>
      </c>
      <c r="DA33" s="32">
        <v>0</v>
      </c>
      <c r="DB33" s="28">
        <f t="shared" si="10"/>
        <v>37785.1</v>
      </c>
      <c r="DC33" s="28">
        <f t="shared" si="11"/>
        <v>10903.633333333337</v>
      </c>
      <c r="DD33" s="28">
        <f t="shared" si="12"/>
        <v>11332.03</v>
      </c>
      <c r="DE33" s="30">
        <v>0</v>
      </c>
      <c r="DF33" s="30">
        <f t="shared" si="52"/>
        <v>0</v>
      </c>
      <c r="DG33" s="32">
        <v>0</v>
      </c>
      <c r="DH33" s="30">
        <v>0</v>
      </c>
      <c r="DI33" s="30">
        <f t="shared" si="53"/>
        <v>0</v>
      </c>
      <c r="DJ33" s="32">
        <v>0</v>
      </c>
      <c r="DK33" s="30">
        <v>0</v>
      </c>
      <c r="DL33" s="30">
        <f t="shared" si="54"/>
        <v>0</v>
      </c>
      <c r="DM33" s="32">
        <v>0</v>
      </c>
      <c r="DN33" s="30">
        <v>0</v>
      </c>
      <c r="DO33" s="30">
        <f t="shared" si="55"/>
        <v>0</v>
      </c>
      <c r="DP33" s="32">
        <v>0</v>
      </c>
      <c r="DQ33" s="30">
        <v>0</v>
      </c>
      <c r="DR33" s="30">
        <f t="shared" si="56"/>
        <v>0</v>
      </c>
      <c r="DS33" s="32">
        <v>0</v>
      </c>
      <c r="DT33" s="32">
        <v>3265.1</v>
      </c>
      <c r="DU33" s="32">
        <f t="shared" si="57"/>
        <v>1088.3666666666666</v>
      </c>
      <c r="DV33" s="32">
        <v>0</v>
      </c>
      <c r="DW33" s="32">
        <v>0</v>
      </c>
      <c r="DX33" s="28">
        <f t="shared" si="13"/>
        <v>3265.1</v>
      </c>
      <c r="DY33" s="28">
        <f t="shared" si="58"/>
        <v>1088.3666666666666</v>
      </c>
      <c r="DZ33" s="28">
        <f t="shared" si="59"/>
        <v>0</v>
      </c>
    </row>
    <row r="34" spans="1:130" ht="24" customHeight="1">
      <c r="A34" s="26">
        <v>26</v>
      </c>
      <c r="B34" s="51" t="s">
        <v>79</v>
      </c>
      <c r="C34" s="31">
        <v>6128.1</v>
      </c>
      <c r="D34" s="31">
        <v>0</v>
      </c>
      <c r="E34" s="64">
        <v>2780.1</v>
      </c>
      <c r="F34" s="63">
        <v>380</v>
      </c>
      <c r="G34" s="28">
        <f t="shared" si="0"/>
        <v>80679.6</v>
      </c>
      <c r="H34" s="28">
        <f t="shared" si="1"/>
        <v>24182.13333333333</v>
      </c>
      <c r="I34" s="28">
        <f t="shared" si="2"/>
        <v>22118.457999999995</v>
      </c>
      <c r="J34" s="28">
        <f t="shared" si="14"/>
        <v>91.46611547919676</v>
      </c>
      <c r="K34" s="28">
        <f t="shared" si="3"/>
        <v>22215.7</v>
      </c>
      <c r="L34" s="28">
        <f t="shared" si="4"/>
        <v>4694.166666666666</v>
      </c>
      <c r="M34" s="28">
        <f t="shared" si="5"/>
        <v>2870.058</v>
      </c>
      <c r="N34" s="28">
        <f t="shared" si="15"/>
        <v>61.14094798508788</v>
      </c>
      <c r="O34" s="28">
        <f t="shared" si="6"/>
        <v>10166.7</v>
      </c>
      <c r="P34" s="28">
        <f t="shared" si="7"/>
        <v>1694.45</v>
      </c>
      <c r="Q34" s="28">
        <f t="shared" si="8"/>
        <v>1785.038</v>
      </c>
      <c r="R34" s="28">
        <f t="shared" si="16"/>
        <v>105.34615952078845</v>
      </c>
      <c r="S34" s="34">
        <v>1740.2</v>
      </c>
      <c r="T34" s="34">
        <f t="shared" si="17"/>
        <v>290.03333333333336</v>
      </c>
      <c r="U34" s="32">
        <v>45.14</v>
      </c>
      <c r="V34" s="28">
        <f t="shared" si="18"/>
        <v>15.563728307091138</v>
      </c>
      <c r="W34" s="34">
        <v>5616</v>
      </c>
      <c r="X34" s="34">
        <f t="shared" si="19"/>
        <v>936</v>
      </c>
      <c r="Y34" s="32">
        <v>388.17</v>
      </c>
      <c r="Z34" s="28">
        <f t="shared" si="20"/>
        <v>41.47115384615385</v>
      </c>
      <c r="AA34" s="34">
        <v>8426.5</v>
      </c>
      <c r="AB34" s="34">
        <f t="shared" si="21"/>
        <v>1404.4166666666667</v>
      </c>
      <c r="AC34" s="32">
        <v>1739.898</v>
      </c>
      <c r="AD34" s="28">
        <f t="shared" si="22"/>
        <v>123.88759271346346</v>
      </c>
      <c r="AE34" s="34">
        <v>813.6</v>
      </c>
      <c r="AF34" s="34">
        <f t="shared" si="23"/>
        <v>271.2</v>
      </c>
      <c r="AG34" s="32">
        <v>15</v>
      </c>
      <c r="AH34" s="28">
        <f t="shared" si="24"/>
        <v>5.530973451327434</v>
      </c>
      <c r="AI34" s="32"/>
      <c r="AJ34" s="32"/>
      <c r="AK34" s="32"/>
      <c r="AL34" s="28"/>
      <c r="AM34" s="31">
        <v>0</v>
      </c>
      <c r="AN34" s="31">
        <f t="shared" si="25"/>
        <v>0</v>
      </c>
      <c r="AO34" s="28"/>
      <c r="AP34" s="31">
        <v>0</v>
      </c>
      <c r="AQ34" s="30">
        <f t="shared" si="26"/>
        <v>0</v>
      </c>
      <c r="AR34" s="32"/>
      <c r="AS34" s="30">
        <v>55896.8</v>
      </c>
      <c r="AT34" s="30">
        <f t="shared" si="27"/>
        <v>18632.266666666666</v>
      </c>
      <c r="AU34" s="32">
        <v>18632.3</v>
      </c>
      <c r="AV34" s="31">
        <v>0</v>
      </c>
      <c r="AW34" s="28"/>
      <c r="AX34" s="30">
        <v>2567.1</v>
      </c>
      <c r="AY34" s="30">
        <f t="shared" si="28"/>
        <v>855.6999999999999</v>
      </c>
      <c r="AZ34" s="32">
        <v>616.1</v>
      </c>
      <c r="BA34" s="31">
        <v>0</v>
      </c>
      <c r="BB34" s="31">
        <f t="shared" si="29"/>
        <v>0</v>
      </c>
      <c r="BC34" s="32"/>
      <c r="BD34" s="31">
        <v>0</v>
      </c>
      <c r="BE34" s="31">
        <f t="shared" si="30"/>
        <v>0</v>
      </c>
      <c r="BF34" s="32"/>
      <c r="BG34" s="28">
        <f t="shared" si="31"/>
        <v>483.7</v>
      </c>
      <c r="BH34" s="28">
        <f t="shared" si="32"/>
        <v>80.61666666666667</v>
      </c>
      <c r="BI34" s="28">
        <f t="shared" si="9"/>
        <v>20</v>
      </c>
      <c r="BJ34" s="28">
        <f t="shared" si="33"/>
        <v>24.808765763903242</v>
      </c>
      <c r="BK34" s="32">
        <v>363.7</v>
      </c>
      <c r="BL34" s="32">
        <f t="shared" si="34"/>
        <v>60.61666666666667</v>
      </c>
      <c r="BM34" s="32">
        <v>20</v>
      </c>
      <c r="BN34" s="32">
        <f t="shared" si="35"/>
        <v>32.994226010448166</v>
      </c>
      <c r="BO34" s="32">
        <v>0</v>
      </c>
      <c r="BP34" s="32">
        <f t="shared" si="36"/>
        <v>0</v>
      </c>
      <c r="BQ34" s="32">
        <v>0</v>
      </c>
      <c r="BR34" s="32" t="e">
        <f t="shared" si="37"/>
        <v>#DIV/0!</v>
      </c>
      <c r="BS34" s="30">
        <v>0</v>
      </c>
      <c r="BT34" s="30">
        <f t="shared" si="38"/>
        <v>0</v>
      </c>
      <c r="BU34" s="32">
        <v>0</v>
      </c>
      <c r="BV34" s="32" t="e">
        <f t="shared" si="39"/>
        <v>#DIV/0!</v>
      </c>
      <c r="BW34" s="32">
        <v>120</v>
      </c>
      <c r="BX34" s="32">
        <f t="shared" si="40"/>
        <v>20</v>
      </c>
      <c r="BY34" s="32">
        <v>0</v>
      </c>
      <c r="BZ34" s="32">
        <f t="shared" si="41"/>
        <v>0</v>
      </c>
      <c r="CA34" s="30">
        <v>0</v>
      </c>
      <c r="CB34" s="30">
        <f t="shared" si="42"/>
        <v>0</v>
      </c>
      <c r="CC34" s="32">
        <v>0</v>
      </c>
      <c r="CD34" s="31">
        <v>0</v>
      </c>
      <c r="CE34" s="31">
        <f t="shared" si="43"/>
        <v>0</v>
      </c>
      <c r="CF34" s="32">
        <v>0</v>
      </c>
      <c r="CG34" s="32">
        <v>5135.7</v>
      </c>
      <c r="CH34" s="32">
        <f t="shared" si="44"/>
        <v>1711.8999999999999</v>
      </c>
      <c r="CI34" s="32">
        <v>661.85</v>
      </c>
      <c r="CJ34" s="32">
        <f t="shared" si="45"/>
        <v>38.66172089491209</v>
      </c>
      <c r="CK34" s="32">
        <v>2220</v>
      </c>
      <c r="CL34" s="32">
        <f t="shared" si="46"/>
        <v>740</v>
      </c>
      <c r="CM34" s="32">
        <v>169.3</v>
      </c>
      <c r="CN34" s="32">
        <f t="shared" si="47"/>
        <v>22.87837837837838</v>
      </c>
      <c r="CO34" s="31">
        <v>0</v>
      </c>
      <c r="CP34" s="31">
        <f t="shared" si="48"/>
        <v>0</v>
      </c>
      <c r="CQ34" s="32">
        <v>0</v>
      </c>
      <c r="CR34" s="30">
        <v>0</v>
      </c>
      <c r="CS34" s="30">
        <f t="shared" si="49"/>
        <v>0</v>
      </c>
      <c r="CT34" s="32">
        <v>0</v>
      </c>
      <c r="CU34" s="30">
        <v>0</v>
      </c>
      <c r="CV34" s="30">
        <f t="shared" si="50"/>
        <v>0</v>
      </c>
      <c r="CW34" s="32">
        <v>0</v>
      </c>
      <c r="CX34" s="34">
        <v>0</v>
      </c>
      <c r="CY34" s="34">
        <f t="shared" si="51"/>
        <v>0</v>
      </c>
      <c r="CZ34" s="32">
        <v>0</v>
      </c>
      <c r="DA34" s="32">
        <v>0</v>
      </c>
      <c r="DB34" s="28">
        <f t="shared" si="10"/>
        <v>80679.6</v>
      </c>
      <c r="DC34" s="28">
        <f t="shared" si="11"/>
        <v>24182.13333333333</v>
      </c>
      <c r="DD34" s="28">
        <f t="shared" si="12"/>
        <v>22118.457999999995</v>
      </c>
      <c r="DE34" s="30">
        <v>0</v>
      </c>
      <c r="DF34" s="30">
        <f t="shared" si="52"/>
        <v>0</v>
      </c>
      <c r="DG34" s="32">
        <v>0</v>
      </c>
      <c r="DH34" s="30">
        <v>0</v>
      </c>
      <c r="DI34" s="30">
        <f t="shared" si="53"/>
        <v>0</v>
      </c>
      <c r="DJ34" s="32">
        <v>0</v>
      </c>
      <c r="DK34" s="30">
        <v>0</v>
      </c>
      <c r="DL34" s="30">
        <f t="shared" si="54"/>
        <v>0</v>
      </c>
      <c r="DM34" s="32">
        <v>0</v>
      </c>
      <c r="DN34" s="30">
        <v>0</v>
      </c>
      <c r="DO34" s="30">
        <f t="shared" si="55"/>
        <v>0</v>
      </c>
      <c r="DP34" s="32">
        <v>0</v>
      </c>
      <c r="DQ34" s="30">
        <v>0</v>
      </c>
      <c r="DR34" s="30">
        <f t="shared" si="56"/>
        <v>0</v>
      </c>
      <c r="DS34" s="32">
        <v>0</v>
      </c>
      <c r="DT34" s="32">
        <v>12374.7</v>
      </c>
      <c r="DU34" s="32">
        <f t="shared" si="57"/>
        <v>4124.900000000001</v>
      </c>
      <c r="DV34" s="32">
        <v>0</v>
      </c>
      <c r="DW34" s="32">
        <v>0</v>
      </c>
      <c r="DX34" s="28">
        <f t="shared" si="13"/>
        <v>12374.7</v>
      </c>
      <c r="DY34" s="28">
        <f t="shared" si="58"/>
        <v>4124.900000000001</v>
      </c>
      <c r="DZ34" s="28">
        <f t="shared" si="59"/>
        <v>0</v>
      </c>
    </row>
    <row r="35" spans="1:130" ht="21" customHeight="1">
      <c r="A35" s="26">
        <v>27</v>
      </c>
      <c r="B35" s="50" t="s">
        <v>80</v>
      </c>
      <c r="C35" s="31">
        <v>44058.7</v>
      </c>
      <c r="D35" s="31">
        <v>10185</v>
      </c>
      <c r="E35" s="64">
        <v>43288.7</v>
      </c>
      <c r="F35" s="64">
        <v>13107.2</v>
      </c>
      <c r="G35" s="28">
        <f t="shared" si="0"/>
        <v>54274</v>
      </c>
      <c r="H35" s="28">
        <f t="shared" si="1"/>
        <v>15899.616666666665</v>
      </c>
      <c r="I35" s="28">
        <f t="shared" si="2"/>
        <v>16550.298000000003</v>
      </c>
      <c r="J35" s="28">
        <f t="shared" si="14"/>
        <v>104.09243409432305</v>
      </c>
      <c r="K35" s="28">
        <f t="shared" si="3"/>
        <v>16350.3</v>
      </c>
      <c r="L35" s="28">
        <f t="shared" si="4"/>
        <v>3258.3833333333328</v>
      </c>
      <c r="M35" s="28">
        <f t="shared" si="5"/>
        <v>4023.6979999999994</v>
      </c>
      <c r="N35" s="28">
        <f t="shared" si="15"/>
        <v>123.48755773568692</v>
      </c>
      <c r="O35" s="28">
        <f t="shared" si="6"/>
        <v>10000.3</v>
      </c>
      <c r="P35" s="28">
        <f t="shared" si="7"/>
        <v>1666.7166666666667</v>
      </c>
      <c r="Q35" s="28">
        <f t="shared" si="8"/>
        <v>3090.038</v>
      </c>
      <c r="R35" s="28">
        <f t="shared" si="16"/>
        <v>185.39671809845703</v>
      </c>
      <c r="S35" s="34">
        <v>3500.3</v>
      </c>
      <c r="T35" s="34">
        <f t="shared" si="17"/>
        <v>583.3833333333333</v>
      </c>
      <c r="U35" s="32">
        <v>646.331</v>
      </c>
      <c r="V35" s="28">
        <f t="shared" si="18"/>
        <v>110.79010370539667</v>
      </c>
      <c r="W35" s="34">
        <v>3000</v>
      </c>
      <c r="X35" s="34">
        <f t="shared" si="19"/>
        <v>500</v>
      </c>
      <c r="Y35" s="32">
        <v>444.479</v>
      </c>
      <c r="Z35" s="28">
        <f t="shared" si="20"/>
        <v>88.8958</v>
      </c>
      <c r="AA35" s="34">
        <v>6500</v>
      </c>
      <c r="AB35" s="34">
        <f t="shared" si="21"/>
        <v>1083.3333333333333</v>
      </c>
      <c r="AC35" s="32">
        <v>2443.707</v>
      </c>
      <c r="AD35" s="28">
        <f t="shared" si="22"/>
        <v>225.57295384615387</v>
      </c>
      <c r="AE35" s="34">
        <v>530</v>
      </c>
      <c r="AF35" s="34">
        <f t="shared" si="23"/>
        <v>176.66666666666666</v>
      </c>
      <c r="AG35" s="32">
        <v>45</v>
      </c>
      <c r="AH35" s="28">
        <f t="shared" si="24"/>
        <v>25.471698113207548</v>
      </c>
      <c r="AI35" s="32"/>
      <c r="AJ35" s="32"/>
      <c r="AK35" s="32"/>
      <c r="AL35" s="28"/>
      <c r="AM35" s="31">
        <v>0</v>
      </c>
      <c r="AN35" s="31">
        <f t="shared" si="25"/>
        <v>0</v>
      </c>
      <c r="AO35" s="28"/>
      <c r="AP35" s="31">
        <v>0</v>
      </c>
      <c r="AQ35" s="30">
        <f t="shared" si="26"/>
        <v>0</v>
      </c>
      <c r="AR35" s="32"/>
      <c r="AS35" s="30">
        <v>37579.7</v>
      </c>
      <c r="AT35" s="30">
        <f t="shared" si="27"/>
        <v>12526.566666666666</v>
      </c>
      <c r="AU35" s="32">
        <v>12526.6</v>
      </c>
      <c r="AV35" s="31">
        <v>0</v>
      </c>
      <c r="AW35" s="28"/>
      <c r="AX35" s="30">
        <v>0</v>
      </c>
      <c r="AY35" s="30">
        <f t="shared" si="28"/>
        <v>0</v>
      </c>
      <c r="AZ35" s="32">
        <v>0</v>
      </c>
      <c r="BA35" s="31">
        <v>0</v>
      </c>
      <c r="BB35" s="31">
        <f t="shared" si="29"/>
        <v>0</v>
      </c>
      <c r="BC35" s="32"/>
      <c r="BD35" s="31">
        <v>0</v>
      </c>
      <c r="BE35" s="31">
        <f t="shared" si="30"/>
        <v>0</v>
      </c>
      <c r="BF35" s="32"/>
      <c r="BG35" s="28">
        <f t="shared" si="31"/>
        <v>150</v>
      </c>
      <c r="BH35" s="28">
        <f t="shared" si="32"/>
        <v>25</v>
      </c>
      <c r="BI35" s="28">
        <f t="shared" si="9"/>
        <v>0</v>
      </c>
      <c r="BJ35" s="28">
        <f t="shared" si="33"/>
        <v>0</v>
      </c>
      <c r="BK35" s="32">
        <v>150</v>
      </c>
      <c r="BL35" s="32">
        <f t="shared" si="34"/>
        <v>25</v>
      </c>
      <c r="BM35" s="32">
        <v>0</v>
      </c>
      <c r="BN35" s="32">
        <f t="shared" si="35"/>
        <v>0</v>
      </c>
      <c r="BO35" s="32">
        <v>0</v>
      </c>
      <c r="BP35" s="32">
        <f t="shared" si="36"/>
        <v>0</v>
      </c>
      <c r="BQ35" s="32">
        <v>0</v>
      </c>
      <c r="BR35" s="32" t="e">
        <f t="shared" si="37"/>
        <v>#DIV/0!</v>
      </c>
      <c r="BS35" s="30">
        <v>0</v>
      </c>
      <c r="BT35" s="30">
        <f t="shared" si="38"/>
        <v>0</v>
      </c>
      <c r="BU35" s="32">
        <v>0</v>
      </c>
      <c r="BV35" s="32" t="e">
        <f t="shared" si="39"/>
        <v>#DIV/0!</v>
      </c>
      <c r="BW35" s="32">
        <v>0</v>
      </c>
      <c r="BX35" s="32">
        <f t="shared" si="40"/>
        <v>0</v>
      </c>
      <c r="BY35" s="32">
        <v>0</v>
      </c>
      <c r="BZ35" s="32" t="e">
        <f t="shared" si="41"/>
        <v>#DIV/0!</v>
      </c>
      <c r="CA35" s="30">
        <v>344</v>
      </c>
      <c r="CB35" s="30">
        <f t="shared" si="42"/>
        <v>114.66666666666667</v>
      </c>
      <c r="CC35" s="32">
        <v>0</v>
      </c>
      <c r="CD35" s="31">
        <v>0</v>
      </c>
      <c r="CE35" s="31">
        <f t="shared" si="43"/>
        <v>0</v>
      </c>
      <c r="CF35" s="32">
        <v>0</v>
      </c>
      <c r="CG35" s="32">
        <v>2670</v>
      </c>
      <c r="CH35" s="32">
        <f t="shared" si="44"/>
        <v>890</v>
      </c>
      <c r="CI35" s="32">
        <v>44.2</v>
      </c>
      <c r="CJ35" s="32">
        <f t="shared" si="45"/>
        <v>4.966292134831461</v>
      </c>
      <c r="CK35" s="32">
        <v>2670</v>
      </c>
      <c r="CL35" s="32">
        <f t="shared" si="46"/>
        <v>890</v>
      </c>
      <c r="CM35" s="32">
        <v>44.2</v>
      </c>
      <c r="CN35" s="32">
        <f t="shared" si="47"/>
        <v>4.966292134831461</v>
      </c>
      <c r="CO35" s="31">
        <v>0</v>
      </c>
      <c r="CP35" s="31">
        <f t="shared" si="48"/>
        <v>0</v>
      </c>
      <c r="CQ35" s="32">
        <v>0</v>
      </c>
      <c r="CR35" s="30">
        <v>0</v>
      </c>
      <c r="CS35" s="30">
        <f t="shared" si="49"/>
        <v>0</v>
      </c>
      <c r="CT35" s="32">
        <v>0</v>
      </c>
      <c r="CU35" s="30">
        <v>0</v>
      </c>
      <c r="CV35" s="30">
        <f t="shared" si="50"/>
        <v>0</v>
      </c>
      <c r="CW35" s="32">
        <v>0</v>
      </c>
      <c r="CX35" s="34">
        <v>0</v>
      </c>
      <c r="CY35" s="34">
        <f t="shared" si="51"/>
        <v>0</v>
      </c>
      <c r="CZ35" s="32">
        <v>399.981</v>
      </c>
      <c r="DA35" s="32">
        <v>0</v>
      </c>
      <c r="DB35" s="28">
        <f t="shared" si="10"/>
        <v>54274</v>
      </c>
      <c r="DC35" s="28">
        <f t="shared" si="11"/>
        <v>15899.616666666665</v>
      </c>
      <c r="DD35" s="28">
        <f t="shared" si="12"/>
        <v>16550.298000000003</v>
      </c>
      <c r="DE35" s="30">
        <v>0</v>
      </c>
      <c r="DF35" s="30">
        <f t="shared" si="52"/>
        <v>0</v>
      </c>
      <c r="DG35" s="32">
        <v>0</v>
      </c>
      <c r="DH35" s="30">
        <v>0</v>
      </c>
      <c r="DI35" s="30">
        <f t="shared" si="53"/>
        <v>0</v>
      </c>
      <c r="DJ35" s="32">
        <v>0</v>
      </c>
      <c r="DK35" s="30">
        <v>0</v>
      </c>
      <c r="DL35" s="30">
        <f t="shared" si="54"/>
        <v>0</v>
      </c>
      <c r="DM35" s="32">
        <v>0</v>
      </c>
      <c r="DN35" s="30">
        <v>0</v>
      </c>
      <c r="DO35" s="30">
        <f t="shared" si="55"/>
        <v>0</v>
      </c>
      <c r="DP35" s="32">
        <v>0</v>
      </c>
      <c r="DQ35" s="30">
        <v>0</v>
      </c>
      <c r="DR35" s="30">
        <f t="shared" si="56"/>
        <v>0</v>
      </c>
      <c r="DS35" s="32">
        <v>0</v>
      </c>
      <c r="DT35" s="32">
        <v>2715</v>
      </c>
      <c r="DU35" s="32">
        <f t="shared" si="57"/>
        <v>905</v>
      </c>
      <c r="DV35" s="32">
        <v>0</v>
      </c>
      <c r="DW35" s="32">
        <v>0</v>
      </c>
      <c r="DX35" s="28">
        <f t="shared" si="13"/>
        <v>2715</v>
      </c>
      <c r="DY35" s="28">
        <f t="shared" si="58"/>
        <v>905</v>
      </c>
      <c r="DZ35" s="28">
        <f t="shared" si="59"/>
        <v>0</v>
      </c>
    </row>
    <row r="36" spans="1:130" ht="21" customHeight="1">
      <c r="A36" s="26">
        <v>28</v>
      </c>
      <c r="B36" s="50" t="s">
        <v>81</v>
      </c>
      <c r="C36" s="31">
        <v>5732.2</v>
      </c>
      <c r="D36" s="31">
        <v>0</v>
      </c>
      <c r="E36" s="64">
        <v>5305.8</v>
      </c>
      <c r="F36" s="64">
        <v>557.2</v>
      </c>
      <c r="G36" s="28">
        <f t="shared" si="0"/>
        <v>165851.4</v>
      </c>
      <c r="H36" s="28">
        <f t="shared" si="1"/>
        <v>48361.78333333333</v>
      </c>
      <c r="I36" s="28">
        <f t="shared" si="2"/>
        <v>44528.975600000005</v>
      </c>
      <c r="J36" s="28">
        <f t="shared" si="14"/>
        <v>92.07471795050294</v>
      </c>
      <c r="K36" s="28">
        <f t="shared" si="3"/>
        <v>66560.69999999998</v>
      </c>
      <c r="L36" s="28">
        <f t="shared" si="4"/>
        <v>15264.883333333333</v>
      </c>
      <c r="M36" s="28">
        <f t="shared" si="5"/>
        <v>10452.7056</v>
      </c>
      <c r="N36" s="28">
        <f t="shared" si="15"/>
        <v>68.47550270610213</v>
      </c>
      <c r="O36" s="28">
        <f t="shared" si="6"/>
        <v>31552.399999999998</v>
      </c>
      <c r="P36" s="28">
        <f t="shared" si="7"/>
        <v>5258.733333333333</v>
      </c>
      <c r="Q36" s="28">
        <f t="shared" si="8"/>
        <v>4955.323</v>
      </c>
      <c r="R36" s="28">
        <f t="shared" si="16"/>
        <v>94.23035331702187</v>
      </c>
      <c r="S36" s="34">
        <v>8884.8</v>
      </c>
      <c r="T36" s="34">
        <f t="shared" si="17"/>
        <v>1480.8</v>
      </c>
      <c r="U36" s="32">
        <v>960.943</v>
      </c>
      <c r="V36" s="28">
        <f t="shared" si="18"/>
        <v>64.89350351161535</v>
      </c>
      <c r="W36" s="34">
        <v>9712</v>
      </c>
      <c r="X36" s="34">
        <f t="shared" si="19"/>
        <v>1618.6666666666667</v>
      </c>
      <c r="Y36" s="32">
        <v>1581.9826</v>
      </c>
      <c r="Z36" s="28">
        <f t="shared" si="20"/>
        <v>97.73368616144975</v>
      </c>
      <c r="AA36" s="34">
        <v>22667.6</v>
      </c>
      <c r="AB36" s="34">
        <f t="shared" si="21"/>
        <v>3777.933333333333</v>
      </c>
      <c r="AC36" s="32">
        <v>3994.38</v>
      </c>
      <c r="AD36" s="28">
        <f t="shared" si="22"/>
        <v>105.72923467857207</v>
      </c>
      <c r="AE36" s="34">
        <v>608.6</v>
      </c>
      <c r="AF36" s="34">
        <f t="shared" si="23"/>
        <v>202.86666666666667</v>
      </c>
      <c r="AG36" s="32">
        <v>80.5</v>
      </c>
      <c r="AH36" s="28">
        <f t="shared" si="24"/>
        <v>39.681235622740715</v>
      </c>
      <c r="AI36" s="32"/>
      <c r="AJ36" s="32"/>
      <c r="AK36" s="32"/>
      <c r="AL36" s="28"/>
      <c r="AM36" s="31">
        <v>0</v>
      </c>
      <c r="AN36" s="31">
        <f t="shared" si="25"/>
        <v>0</v>
      </c>
      <c r="AO36" s="28"/>
      <c r="AP36" s="31">
        <v>1762.7</v>
      </c>
      <c r="AQ36" s="30">
        <f t="shared" si="26"/>
        <v>587.5666666666667</v>
      </c>
      <c r="AR36" s="32">
        <v>1762.67</v>
      </c>
      <c r="AS36" s="30">
        <v>95427.6</v>
      </c>
      <c r="AT36" s="30">
        <f t="shared" si="27"/>
        <v>31809.2</v>
      </c>
      <c r="AU36" s="32">
        <v>31809.2</v>
      </c>
      <c r="AV36" s="31">
        <v>0</v>
      </c>
      <c r="AW36" s="28"/>
      <c r="AX36" s="30">
        <v>2100.4</v>
      </c>
      <c r="AY36" s="30">
        <f t="shared" si="28"/>
        <v>700.1333333333333</v>
      </c>
      <c r="AZ36" s="32">
        <v>504.4</v>
      </c>
      <c r="BA36" s="31">
        <v>0</v>
      </c>
      <c r="BB36" s="31">
        <f t="shared" si="29"/>
        <v>0</v>
      </c>
      <c r="BC36" s="32"/>
      <c r="BD36" s="31">
        <v>0</v>
      </c>
      <c r="BE36" s="31">
        <f t="shared" si="30"/>
        <v>0</v>
      </c>
      <c r="BF36" s="32"/>
      <c r="BG36" s="28">
        <f t="shared" si="31"/>
        <v>267.7</v>
      </c>
      <c r="BH36" s="28">
        <f t="shared" si="32"/>
        <v>44.61666666666667</v>
      </c>
      <c r="BI36" s="28">
        <f t="shared" si="9"/>
        <v>59.9</v>
      </c>
      <c r="BJ36" s="28">
        <f t="shared" si="33"/>
        <v>134.25476279417256</v>
      </c>
      <c r="BK36" s="32">
        <v>0</v>
      </c>
      <c r="BL36" s="32">
        <f t="shared" si="34"/>
        <v>0</v>
      </c>
      <c r="BM36" s="32">
        <v>0</v>
      </c>
      <c r="BN36" s="32" t="e">
        <f t="shared" si="35"/>
        <v>#DIV/0!</v>
      </c>
      <c r="BO36" s="32">
        <v>267.7</v>
      </c>
      <c r="BP36" s="32">
        <f t="shared" si="36"/>
        <v>44.61666666666667</v>
      </c>
      <c r="BQ36" s="32">
        <v>59.9</v>
      </c>
      <c r="BR36" s="32">
        <f t="shared" si="37"/>
        <v>134.25476279417256</v>
      </c>
      <c r="BS36" s="30">
        <v>0</v>
      </c>
      <c r="BT36" s="30">
        <f t="shared" si="38"/>
        <v>0</v>
      </c>
      <c r="BU36" s="32">
        <v>0</v>
      </c>
      <c r="BV36" s="32" t="e">
        <f t="shared" si="39"/>
        <v>#DIV/0!</v>
      </c>
      <c r="BW36" s="32">
        <v>0</v>
      </c>
      <c r="BX36" s="32">
        <f t="shared" si="40"/>
        <v>0</v>
      </c>
      <c r="BY36" s="32">
        <v>0</v>
      </c>
      <c r="BZ36" s="32" t="e">
        <f t="shared" si="41"/>
        <v>#DIV/0!</v>
      </c>
      <c r="CA36" s="30">
        <v>0</v>
      </c>
      <c r="CB36" s="30">
        <f t="shared" si="42"/>
        <v>0</v>
      </c>
      <c r="CC36" s="32">
        <v>0</v>
      </c>
      <c r="CD36" s="31">
        <v>0</v>
      </c>
      <c r="CE36" s="31">
        <f t="shared" si="43"/>
        <v>0</v>
      </c>
      <c r="CF36" s="32">
        <v>0</v>
      </c>
      <c r="CG36" s="32">
        <v>24420</v>
      </c>
      <c r="CH36" s="32">
        <f t="shared" si="44"/>
        <v>8140</v>
      </c>
      <c r="CI36" s="32">
        <v>3775</v>
      </c>
      <c r="CJ36" s="32">
        <f t="shared" si="45"/>
        <v>46.37592137592137</v>
      </c>
      <c r="CK36" s="32">
        <v>9000</v>
      </c>
      <c r="CL36" s="32">
        <f t="shared" si="46"/>
        <v>3000</v>
      </c>
      <c r="CM36" s="32">
        <v>87.6</v>
      </c>
      <c r="CN36" s="32">
        <f t="shared" si="47"/>
        <v>2.9199999999999995</v>
      </c>
      <c r="CO36" s="31">
        <v>0</v>
      </c>
      <c r="CP36" s="31">
        <f t="shared" si="48"/>
        <v>0</v>
      </c>
      <c r="CQ36" s="32">
        <v>0</v>
      </c>
      <c r="CR36" s="30">
        <v>0</v>
      </c>
      <c r="CS36" s="30">
        <f t="shared" si="49"/>
        <v>0</v>
      </c>
      <c r="CT36" s="32">
        <v>0</v>
      </c>
      <c r="CU36" s="30">
        <v>0</v>
      </c>
      <c r="CV36" s="30">
        <f t="shared" si="50"/>
        <v>0</v>
      </c>
      <c r="CW36" s="32">
        <v>0</v>
      </c>
      <c r="CX36" s="34">
        <v>0</v>
      </c>
      <c r="CY36" s="34">
        <f t="shared" si="51"/>
        <v>0</v>
      </c>
      <c r="CZ36" s="32">
        <v>0</v>
      </c>
      <c r="DA36" s="32">
        <v>0</v>
      </c>
      <c r="DB36" s="28">
        <f t="shared" si="10"/>
        <v>165851.4</v>
      </c>
      <c r="DC36" s="28">
        <f t="shared" si="11"/>
        <v>48361.78333333333</v>
      </c>
      <c r="DD36" s="28">
        <f t="shared" si="12"/>
        <v>44528.975600000005</v>
      </c>
      <c r="DE36" s="30">
        <v>0</v>
      </c>
      <c r="DF36" s="30">
        <f t="shared" si="52"/>
        <v>0</v>
      </c>
      <c r="DG36" s="32">
        <v>0</v>
      </c>
      <c r="DH36" s="30">
        <v>0</v>
      </c>
      <c r="DI36" s="30">
        <f t="shared" si="53"/>
        <v>0</v>
      </c>
      <c r="DJ36" s="32">
        <v>0</v>
      </c>
      <c r="DK36" s="30">
        <v>0</v>
      </c>
      <c r="DL36" s="30">
        <f t="shared" si="54"/>
        <v>0</v>
      </c>
      <c r="DM36" s="32">
        <v>0</v>
      </c>
      <c r="DN36" s="30">
        <v>0</v>
      </c>
      <c r="DO36" s="30">
        <f t="shared" si="55"/>
        <v>0</v>
      </c>
      <c r="DP36" s="32">
        <v>0</v>
      </c>
      <c r="DQ36" s="30">
        <v>0</v>
      </c>
      <c r="DR36" s="30">
        <f t="shared" si="56"/>
        <v>0</v>
      </c>
      <c r="DS36" s="32">
        <v>0</v>
      </c>
      <c r="DT36" s="32">
        <v>14600</v>
      </c>
      <c r="DU36" s="32">
        <f t="shared" si="57"/>
        <v>4866.666666666667</v>
      </c>
      <c r="DV36" s="32">
        <v>0</v>
      </c>
      <c r="DW36" s="32">
        <v>0</v>
      </c>
      <c r="DX36" s="28">
        <f t="shared" si="13"/>
        <v>14600</v>
      </c>
      <c r="DY36" s="28">
        <f t="shared" si="58"/>
        <v>4866.666666666667</v>
      </c>
      <c r="DZ36" s="28">
        <f t="shared" si="59"/>
        <v>0</v>
      </c>
    </row>
    <row r="37" spans="1:130" ht="21" customHeight="1">
      <c r="A37" s="26">
        <v>29</v>
      </c>
      <c r="B37" s="50" t="s">
        <v>82</v>
      </c>
      <c r="C37" s="31">
        <v>1724.8</v>
      </c>
      <c r="D37" s="31">
        <v>0</v>
      </c>
      <c r="E37" s="64">
        <v>1724.8</v>
      </c>
      <c r="F37" s="63">
        <v>218.6</v>
      </c>
      <c r="G37" s="28">
        <f t="shared" si="0"/>
        <v>15624.599999999999</v>
      </c>
      <c r="H37" s="28">
        <f t="shared" si="1"/>
        <v>3853.783333333333</v>
      </c>
      <c r="I37" s="28">
        <f t="shared" si="2"/>
        <v>4302.102</v>
      </c>
      <c r="J37" s="28">
        <f t="shared" si="14"/>
        <v>111.63320892456332</v>
      </c>
      <c r="K37" s="28">
        <f t="shared" si="3"/>
        <v>8890.5</v>
      </c>
      <c r="L37" s="28">
        <f t="shared" si="4"/>
        <v>1609.0833333333333</v>
      </c>
      <c r="M37" s="28">
        <f t="shared" si="5"/>
        <v>2057.402</v>
      </c>
      <c r="N37" s="28">
        <f t="shared" si="15"/>
        <v>127.86174322854629</v>
      </c>
      <c r="O37" s="28">
        <f t="shared" si="6"/>
        <v>3739.5</v>
      </c>
      <c r="P37" s="28">
        <f t="shared" si="7"/>
        <v>623.25</v>
      </c>
      <c r="Q37" s="28">
        <f t="shared" si="8"/>
        <v>691.103</v>
      </c>
      <c r="R37" s="28">
        <f t="shared" si="16"/>
        <v>110.88696349779381</v>
      </c>
      <c r="S37" s="34">
        <v>1477.5</v>
      </c>
      <c r="T37" s="34">
        <f t="shared" si="17"/>
        <v>246.25</v>
      </c>
      <c r="U37" s="32">
        <v>588.103</v>
      </c>
      <c r="V37" s="28">
        <f t="shared" si="18"/>
        <v>238.82355329949237</v>
      </c>
      <c r="W37" s="34">
        <v>587</v>
      </c>
      <c r="X37" s="34">
        <f t="shared" si="19"/>
        <v>97.83333333333333</v>
      </c>
      <c r="Y37" s="32">
        <v>136.699</v>
      </c>
      <c r="Z37" s="28">
        <f t="shared" si="20"/>
        <v>139.72640545144804</v>
      </c>
      <c r="AA37" s="34">
        <v>2262</v>
      </c>
      <c r="AB37" s="34">
        <f t="shared" si="21"/>
        <v>377</v>
      </c>
      <c r="AC37" s="32">
        <v>103</v>
      </c>
      <c r="AD37" s="28">
        <f t="shared" si="22"/>
        <v>27.320954907161806</v>
      </c>
      <c r="AE37" s="34">
        <v>44</v>
      </c>
      <c r="AF37" s="34">
        <f t="shared" si="23"/>
        <v>14.666666666666666</v>
      </c>
      <c r="AG37" s="32">
        <v>0</v>
      </c>
      <c r="AH37" s="28">
        <f t="shared" si="24"/>
        <v>0</v>
      </c>
      <c r="AI37" s="32"/>
      <c r="AJ37" s="32"/>
      <c r="AK37" s="32"/>
      <c r="AL37" s="28"/>
      <c r="AM37" s="31">
        <v>0</v>
      </c>
      <c r="AN37" s="31">
        <f t="shared" si="25"/>
        <v>0</v>
      </c>
      <c r="AO37" s="28"/>
      <c r="AP37" s="31">
        <v>0</v>
      </c>
      <c r="AQ37" s="30">
        <f t="shared" si="26"/>
        <v>0</v>
      </c>
      <c r="AR37" s="32"/>
      <c r="AS37" s="30">
        <v>6734.1</v>
      </c>
      <c r="AT37" s="30">
        <f t="shared" si="27"/>
        <v>2244.7000000000003</v>
      </c>
      <c r="AU37" s="32">
        <v>2244.7</v>
      </c>
      <c r="AV37" s="31">
        <v>0</v>
      </c>
      <c r="AW37" s="28"/>
      <c r="AX37" s="30">
        <v>0</v>
      </c>
      <c r="AY37" s="30">
        <f t="shared" si="28"/>
        <v>0</v>
      </c>
      <c r="AZ37" s="32">
        <v>0</v>
      </c>
      <c r="BA37" s="31">
        <v>0</v>
      </c>
      <c r="BB37" s="31">
        <f t="shared" si="29"/>
        <v>0</v>
      </c>
      <c r="BC37" s="32"/>
      <c r="BD37" s="31">
        <v>0</v>
      </c>
      <c r="BE37" s="31">
        <f t="shared" si="30"/>
        <v>0</v>
      </c>
      <c r="BF37" s="32"/>
      <c r="BG37" s="28">
        <f t="shared" si="31"/>
        <v>3800</v>
      </c>
      <c r="BH37" s="28">
        <f t="shared" si="32"/>
        <v>633.3333333333333</v>
      </c>
      <c r="BI37" s="28">
        <f t="shared" si="9"/>
        <v>1150</v>
      </c>
      <c r="BJ37" s="28">
        <f t="shared" si="33"/>
        <v>181.5789473684211</v>
      </c>
      <c r="BK37" s="32">
        <v>3100</v>
      </c>
      <c r="BL37" s="32">
        <f t="shared" si="34"/>
        <v>516.6666666666666</v>
      </c>
      <c r="BM37" s="32">
        <v>1000</v>
      </c>
      <c r="BN37" s="32">
        <f t="shared" si="35"/>
        <v>193.5483870967742</v>
      </c>
      <c r="BO37" s="32">
        <v>700</v>
      </c>
      <c r="BP37" s="32">
        <f t="shared" si="36"/>
        <v>116.66666666666667</v>
      </c>
      <c r="BQ37" s="32">
        <v>150</v>
      </c>
      <c r="BR37" s="32">
        <f t="shared" si="37"/>
        <v>128.57142857142856</v>
      </c>
      <c r="BS37" s="30">
        <v>0</v>
      </c>
      <c r="BT37" s="30">
        <f t="shared" si="38"/>
        <v>0</v>
      </c>
      <c r="BU37" s="32">
        <v>0</v>
      </c>
      <c r="BV37" s="32" t="e">
        <f t="shared" si="39"/>
        <v>#DIV/0!</v>
      </c>
      <c r="BW37" s="32">
        <v>0</v>
      </c>
      <c r="BX37" s="32">
        <f t="shared" si="40"/>
        <v>0</v>
      </c>
      <c r="BY37" s="32">
        <v>0</v>
      </c>
      <c r="BZ37" s="32" t="e">
        <f t="shared" si="41"/>
        <v>#DIV/0!</v>
      </c>
      <c r="CA37" s="30">
        <v>0</v>
      </c>
      <c r="CB37" s="30">
        <f t="shared" si="42"/>
        <v>0</v>
      </c>
      <c r="CC37" s="32">
        <v>0</v>
      </c>
      <c r="CD37" s="31">
        <v>0</v>
      </c>
      <c r="CE37" s="31">
        <f t="shared" si="43"/>
        <v>0</v>
      </c>
      <c r="CF37" s="32">
        <v>0</v>
      </c>
      <c r="CG37" s="32">
        <v>720</v>
      </c>
      <c r="CH37" s="32">
        <f t="shared" si="44"/>
        <v>240</v>
      </c>
      <c r="CI37" s="32">
        <v>79.6</v>
      </c>
      <c r="CJ37" s="32">
        <f t="shared" si="45"/>
        <v>33.166666666666664</v>
      </c>
      <c r="CK37" s="32">
        <v>720</v>
      </c>
      <c r="CL37" s="32">
        <f t="shared" si="46"/>
        <v>240</v>
      </c>
      <c r="CM37" s="32">
        <v>79.6</v>
      </c>
      <c r="CN37" s="32">
        <f t="shared" si="47"/>
        <v>33.166666666666664</v>
      </c>
      <c r="CO37" s="31">
        <v>0</v>
      </c>
      <c r="CP37" s="31">
        <f t="shared" si="48"/>
        <v>0</v>
      </c>
      <c r="CQ37" s="32">
        <v>0</v>
      </c>
      <c r="CR37" s="30">
        <v>0</v>
      </c>
      <c r="CS37" s="30">
        <f t="shared" si="49"/>
        <v>0</v>
      </c>
      <c r="CT37" s="32">
        <v>0</v>
      </c>
      <c r="CU37" s="30">
        <v>0</v>
      </c>
      <c r="CV37" s="30">
        <f t="shared" si="50"/>
        <v>0</v>
      </c>
      <c r="CW37" s="32">
        <v>0</v>
      </c>
      <c r="CX37" s="34">
        <v>0</v>
      </c>
      <c r="CY37" s="34">
        <f t="shared" si="51"/>
        <v>0</v>
      </c>
      <c r="CZ37" s="32">
        <v>0</v>
      </c>
      <c r="DA37" s="32">
        <v>0</v>
      </c>
      <c r="DB37" s="28">
        <f t="shared" si="10"/>
        <v>15624.6</v>
      </c>
      <c r="DC37" s="28">
        <f t="shared" si="11"/>
        <v>3853.7833333333333</v>
      </c>
      <c r="DD37" s="28">
        <f t="shared" si="12"/>
        <v>4302.102</v>
      </c>
      <c r="DE37" s="30">
        <v>0</v>
      </c>
      <c r="DF37" s="30">
        <f t="shared" si="52"/>
        <v>0</v>
      </c>
      <c r="DG37" s="32">
        <v>0</v>
      </c>
      <c r="DH37" s="30">
        <v>0</v>
      </c>
      <c r="DI37" s="30">
        <f t="shared" si="53"/>
        <v>0</v>
      </c>
      <c r="DJ37" s="32">
        <v>0</v>
      </c>
      <c r="DK37" s="30">
        <v>0</v>
      </c>
      <c r="DL37" s="30">
        <f t="shared" si="54"/>
        <v>0</v>
      </c>
      <c r="DM37" s="32">
        <v>0</v>
      </c>
      <c r="DN37" s="30">
        <v>0</v>
      </c>
      <c r="DO37" s="30">
        <f t="shared" si="55"/>
        <v>0</v>
      </c>
      <c r="DP37" s="32">
        <v>0</v>
      </c>
      <c r="DQ37" s="30">
        <v>0</v>
      </c>
      <c r="DR37" s="30">
        <f t="shared" si="56"/>
        <v>0</v>
      </c>
      <c r="DS37" s="32">
        <v>0</v>
      </c>
      <c r="DT37" s="32">
        <v>840</v>
      </c>
      <c r="DU37" s="32">
        <f t="shared" si="57"/>
        <v>280</v>
      </c>
      <c r="DV37" s="32">
        <v>0</v>
      </c>
      <c r="DW37" s="32">
        <v>0</v>
      </c>
      <c r="DX37" s="28">
        <f t="shared" si="13"/>
        <v>840</v>
      </c>
      <c r="DY37" s="28">
        <f t="shared" si="58"/>
        <v>280</v>
      </c>
      <c r="DZ37" s="28">
        <f t="shared" si="59"/>
        <v>0</v>
      </c>
    </row>
    <row r="38" spans="1:130" ht="21" customHeight="1">
      <c r="A38" s="26">
        <v>30</v>
      </c>
      <c r="B38" s="50" t="s">
        <v>83</v>
      </c>
      <c r="C38" s="31">
        <v>16909</v>
      </c>
      <c r="D38" s="31">
        <v>0</v>
      </c>
      <c r="E38" s="64">
        <v>17424.7</v>
      </c>
      <c r="F38" s="63">
        <v>3093</v>
      </c>
      <c r="G38" s="28">
        <f t="shared" si="0"/>
        <v>61559.600000000006</v>
      </c>
      <c r="H38" s="28">
        <f t="shared" si="1"/>
        <v>15885.199999999997</v>
      </c>
      <c r="I38" s="28">
        <f t="shared" si="2"/>
        <v>15164.823100000001</v>
      </c>
      <c r="J38" s="28">
        <f t="shared" si="14"/>
        <v>95.4651065142397</v>
      </c>
      <c r="K38" s="28">
        <f t="shared" si="3"/>
        <v>30948</v>
      </c>
      <c r="L38" s="28">
        <f t="shared" si="4"/>
        <v>5681.333333333334</v>
      </c>
      <c r="M38" s="28">
        <f t="shared" si="5"/>
        <v>4960.9231</v>
      </c>
      <c r="N38" s="28">
        <f t="shared" si="15"/>
        <v>87.31969784088241</v>
      </c>
      <c r="O38" s="28">
        <f t="shared" si="6"/>
        <v>12808</v>
      </c>
      <c r="P38" s="28">
        <f t="shared" si="7"/>
        <v>2134.6666666666665</v>
      </c>
      <c r="Q38" s="28">
        <f t="shared" si="8"/>
        <v>3726.6407</v>
      </c>
      <c r="R38" s="28">
        <f t="shared" si="16"/>
        <v>174.57717207995006</v>
      </c>
      <c r="S38" s="34">
        <v>4022</v>
      </c>
      <c r="T38" s="34">
        <f t="shared" si="17"/>
        <v>670.3333333333334</v>
      </c>
      <c r="U38" s="32">
        <v>792.6407</v>
      </c>
      <c r="V38" s="28">
        <f t="shared" si="18"/>
        <v>118.24575335653904</v>
      </c>
      <c r="W38" s="34">
        <v>13500</v>
      </c>
      <c r="X38" s="34">
        <f t="shared" si="19"/>
        <v>2250</v>
      </c>
      <c r="Y38" s="32">
        <v>1059.7494</v>
      </c>
      <c r="Z38" s="28">
        <f t="shared" si="20"/>
        <v>47.09997333333333</v>
      </c>
      <c r="AA38" s="34">
        <v>8786</v>
      </c>
      <c r="AB38" s="34">
        <f t="shared" si="21"/>
        <v>1464.3333333333333</v>
      </c>
      <c r="AC38" s="32">
        <v>2934</v>
      </c>
      <c r="AD38" s="28">
        <f t="shared" si="22"/>
        <v>200.36421579786023</v>
      </c>
      <c r="AE38" s="34">
        <v>700</v>
      </c>
      <c r="AF38" s="34">
        <f t="shared" si="23"/>
        <v>233.33333333333334</v>
      </c>
      <c r="AG38" s="32">
        <v>112.5</v>
      </c>
      <c r="AH38" s="28">
        <f t="shared" si="24"/>
        <v>48.214285714285715</v>
      </c>
      <c r="AI38" s="32"/>
      <c r="AJ38" s="32"/>
      <c r="AK38" s="32"/>
      <c r="AL38" s="28"/>
      <c r="AM38" s="31">
        <v>0</v>
      </c>
      <c r="AN38" s="31">
        <f t="shared" si="25"/>
        <v>0</v>
      </c>
      <c r="AO38" s="28"/>
      <c r="AP38" s="31">
        <v>0</v>
      </c>
      <c r="AQ38" s="30">
        <f t="shared" si="26"/>
        <v>0</v>
      </c>
      <c r="AR38" s="32"/>
      <c r="AS38" s="30">
        <v>30611.6</v>
      </c>
      <c r="AT38" s="30">
        <f t="shared" si="27"/>
        <v>10203.866666666667</v>
      </c>
      <c r="AU38" s="32">
        <v>10203.9</v>
      </c>
      <c r="AV38" s="31">
        <v>0</v>
      </c>
      <c r="AW38" s="28"/>
      <c r="AX38" s="30">
        <v>0</v>
      </c>
      <c r="AY38" s="30">
        <f t="shared" si="28"/>
        <v>0</v>
      </c>
      <c r="AZ38" s="32">
        <v>0</v>
      </c>
      <c r="BA38" s="31">
        <v>0</v>
      </c>
      <c r="BB38" s="31">
        <f t="shared" si="29"/>
        <v>0</v>
      </c>
      <c r="BC38" s="32"/>
      <c r="BD38" s="31">
        <v>0</v>
      </c>
      <c r="BE38" s="31">
        <f t="shared" si="30"/>
        <v>0</v>
      </c>
      <c r="BF38" s="32"/>
      <c r="BG38" s="28">
        <f t="shared" si="31"/>
        <v>1500</v>
      </c>
      <c r="BH38" s="28">
        <f t="shared" si="32"/>
        <v>250</v>
      </c>
      <c r="BI38" s="28">
        <f t="shared" si="9"/>
        <v>21.333</v>
      </c>
      <c r="BJ38" s="28">
        <f t="shared" si="33"/>
        <v>8.533199999999999</v>
      </c>
      <c r="BK38" s="32">
        <v>1500</v>
      </c>
      <c r="BL38" s="32">
        <f t="shared" si="34"/>
        <v>250</v>
      </c>
      <c r="BM38" s="32">
        <v>21</v>
      </c>
      <c r="BN38" s="32">
        <f t="shared" si="35"/>
        <v>8.4</v>
      </c>
      <c r="BO38" s="32">
        <v>0</v>
      </c>
      <c r="BP38" s="32">
        <f t="shared" si="36"/>
        <v>0</v>
      </c>
      <c r="BQ38" s="32">
        <v>0.333</v>
      </c>
      <c r="BR38" s="32" t="e">
        <f t="shared" si="37"/>
        <v>#DIV/0!</v>
      </c>
      <c r="BS38" s="30">
        <v>0</v>
      </c>
      <c r="BT38" s="30">
        <f t="shared" si="38"/>
        <v>0</v>
      </c>
      <c r="BU38" s="32">
        <v>0</v>
      </c>
      <c r="BV38" s="32" t="e">
        <f t="shared" si="39"/>
        <v>#DIV/0!</v>
      </c>
      <c r="BW38" s="32">
        <v>0</v>
      </c>
      <c r="BX38" s="32">
        <f t="shared" si="40"/>
        <v>0</v>
      </c>
      <c r="BY38" s="32">
        <v>0</v>
      </c>
      <c r="BZ38" s="32" t="e">
        <f t="shared" si="41"/>
        <v>#DIV/0!</v>
      </c>
      <c r="CA38" s="30">
        <v>0</v>
      </c>
      <c r="CB38" s="30">
        <f t="shared" si="42"/>
        <v>0</v>
      </c>
      <c r="CC38" s="32">
        <v>0</v>
      </c>
      <c r="CD38" s="31">
        <v>0</v>
      </c>
      <c r="CE38" s="31">
        <f t="shared" si="43"/>
        <v>0</v>
      </c>
      <c r="CF38" s="32">
        <v>0</v>
      </c>
      <c r="CG38" s="32">
        <v>2060</v>
      </c>
      <c r="CH38" s="32">
        <f t="shared" si="44"/>
        <v>686.6666666666666</v>
      </c>
      <c r="CI38" s="32">
        <v>40.7</v>
      </c>
      <c r="CJ38" s="32">
        <f t="shared" si="45"/>
        <v>5.927184466019418</v>
      </c>
      <c r="CK38" s="32">
        <v>2000</v>
      </c>
      <c r="CL38" s="32">
        <f t="shared" si="46"/>
        <v>666.6666666666666</v>
      </c>
      <c r="CM38" s="32">
        <v>16.7</v>
      </c>
      <c r="CN38" s="32">
        <f t="shared" si="47"/>
        <v>2.505</v>
      </c>
      <c r="CO38" s="31">
        <v>300</v>
      </c>
      <c r="CP38" s="31">
        <f t="shared" si="48"/>
        <v>100</v>
      </c>
      <c r="CQ38" s="32">
        <v>0</v>
      </c>
      <c r="CR38" s="30">
        <v>80</v>
      </c>
      <c r="CS38" s="30">
        <f t="shared" si="49"/>
        <v>26.666666666666668</v>
      </c>
      <c r="CT38" s="32">
        <v>0</v>
      </c>
      <c r="CU38" s="30">
        <v>0</v>
      </c>
      <c r="CV38" s="30">
        <f t="shared" si="50"/>
        <v>0</v>
      </c>
      <c r="CW38" s="32">
        <v>0</v>
      </c>
      <c r="CX38" s="34">
        <v>0</v>
      </c>
      <c r="CY38" s="34">
        <f t="shared" si="51"/>
        <v>0</v>
      </c>
      <c r="CZ38" s="32">
        <v>0</v>
      </c>
      <c r="DA38" s="32">
        <v>0</v>
      </c>
      <c r="DB38" s="28">
        <f t="shared" si="10"/>
        <v>61559.6</v>
      </c>
      <c r="DC38" s="28">
        <f t="shared" si="11"/>
        <v>15885.199999999999</v>
      </c>
      <c r="DD38" s="28">
        <f t="shared" si="12"/>
        <v>15164.823100000001</v>
      </c>
      <c r="DE38" s="30">
        <v>0</v>
      </c>
      <c r="DF38" s="30">
        <f t="shared" si="52"/>
        <v>0</v>
      </c>
      <c r="DG38" s="32">
        <v>0</v>
      </c>
      <c r="DH38" s="30">
        <v>0</v>
      </c>
      <c r="DI38" s="30">
        <f t="shared" si="53"/>
        <v>0</v>
      </c>
      <c r="DJ38" s="32">
        <v>0</v>
      </c>
      <c r="DK38" s="30">
        <v>0</v>
      </c>
      <c r="DL38" s="30">
        <f t="shared" si="54"/>
        <v>0</v>
      </c>
      <c r="DM38" s="32">
        <v>0</v>
      </c>
      <c r="DN38" s="30">
        <v>0</v>
      </c>
      <c r="DO38" s="30">
        <f t="shared" si="55"/>
        <v>0</v>
      </c>
      <c r="DP38" s="32">
        <v>0</v>
      </c>
      <c r="DQ38" s="30">
        <v>0</v>
      </c>
      <c r="DR38" s="30">
        <f t="shared" si="56"/>
        <v>0</v>
      </c>
      <c r="DS38" s="32">
        <v>0</v>
      </c>
      <c r="DT38" s="32">
        <v>6000</v>
      </c>
      <c r="DU38" s="32">
        <f t="shared" si="57"/>
        <v>2000</v>
      </c>
      <c r="DV38" s="32">
        <v>0</v>
      </c>
      <c r="DW38" s="32">
        <v>0</v>
      </c>
      <c r="DX38" s="28">
        <f t="shared" si="13"/>
        <v>6000</v>
      </c>
      <c r="DY38" s="28">
        <f t="shared" si="58"/>
        <v>2000</v>
      </c>
      <c r="DZ38" s="28">
        <f t="shared" si="59"/>
        <v>0</v>
      </c>
    </row>
    <row r="39" spans="1:130" ht="21" customHeight="1">
      <c r="A39" s="26">
        <v>31</v>
      </c>
      <c r="B39" s="50" t="s">
        <v>84</v>
      </c>
      <c r="C39" s="31">
        <v>20686.3</v>
      </c>
      <c r="D39" s="31">
        <v>52097.8</v>
      </c>
      <c r="E39" s="31">
        <v>3785</v>
      </c>
      <c r="F39" s="64">
        <v>59131.1</v>
      </c>
      <c r="G39" s="28">
        <f t="shared" si="0"/>
        <v>661171.7999999999</v>
      </c>
      <c r="H39" s="28">
        <f t="shared" si="1"/>
        <v>194533.93333333338</v>
      </c>
      <c r="I39" s="28">
        <f t="shared" si="2"/>
        <v>195147.04619999998</v>
      </c>
      <c r="J39" s="28">
        <f t="shared" si="14"/>
        <v>100.3151701382689</v>
      </c>
      <c r="K39" s="28">
        <f t="shared" si="3"/>
        <v>234450.5</v>
      </c>
      <c r="L39" s="28">
        <f t="shared" si="4"/>
        <v>52293.5</v>
      </c>
      <c r="M39" s="28">
        <f t="shared" si="5"/>
        <v>54003.979199999994</v>
      </c>
      <c r="N39" s="28">
        <f t="shared" si="15"/>
        <v>103.27092124260184</v>
      </c>
      <c r="O39" s="28">
        <f t="shared" si="6"/>
        <v>75880</v>
      </c>
      <c r="P39" s="28">
        <f t="shared" si="7"/>
        <v>12646.666666666666</v>
      </c>
      <c r="Q39" s="28">
        <f t="shared" si="8"/>
        <v>17333.747</v>
      </c>
      <c r="R39" s="28">
        <f t="shared" si="16"/>
        <v>137.0617843964154</v>
      </c>
      <c r="S39" s="34">
        <v>9330</v>
      </c>
      <c r="T39" s="34">
        <f t="shared" si="17"/>
        <v>1555</v>
      </c>
      <c r="U39" s="32">
        <v>1602.936</v>
      </c>
      <c r="V39" s="28">
        <f t="shared" si="18"/>
        <v>103.08270096463022</v>
      </c>
      <c r="W39" s="34">
        <v>60050</v>
      </c>
      <c r="X39" s="34">
        <f t="shared" si="19"/>
        <v>10008.333333333334</v>
      </c>
      <c r="Y39" s="32">
        <v>19076.0267</v>
      </c>
      <c r="Z39" s="28">
        <f t="shared" si="20"/>
        <v>190.6014324729392</v>
      </c>
      <c r="AA39" s="34">
        <v>66550</v>
      </c>
      <c r="AB39" s="34">
        <f t="shared" si="21"/>
        <v>11091.666666666666</v>
      </c>
      <c r="AC39" s="32">
        <v>15730.811</v>
      </c>
      <c r="AD39" s="28">
        <f t="shared" si="22"/>
        <v>141.8254936138242</v>
      </c>
      <c r="AE39" s="34">
        <v>7420.5</v>
      </c>
      <c r="AF39" s="34">
        <f t="shared" si="23"/>
        <v>2473.5</v>
      </c>
      <c r="AG39" s="32">
        <v>2656.3535</v>
      </c>
      <c r="AH39" s="28">
        <f t="shared" si="24"/>
        <v>107.39250050535678</v>
      </c>
      <c r="AI39" s="32">
        <v>2400</v>
      </c>
      <c r="AJ39" s="32">
        <f>AI39/12*4</f>
        <v>800</v>
      </c>
      <c r="AK39" s="32">
        <v>813.4</v>
      </c>
      <c r="AL39" s="28">
        <f>AK39/AJ39*100</f>
        <v>101.67500000000001</v>
      </c>
      <c r="AM39" s="31">
        <v>0</v>
      </c>
      <c r="AN39" s="31">
        <f t="shared" si="25"/>
        <v>0</v>
      </c>
      <c r="AO39" s="28"/>
      <c r="AP39" s="31">
        <v>0</v>
      </c>
      <c r="AQ39" s="30">
        <f t="shared" si="26"/>
        <v>0</v>
      </c>
      <c r="AR39" s="32"/>
      <c r="AS39" s="30">
        <v>416971.7</v>
      </c>
      <c r="AT39" s="30">
        <f t="shared" si="27"/>
        <v>138990.56666666668</v>
      </c>
      <c r="AU39" s="32">
        <v>138990.6</v>
      </c>
      <c r="AV39" s="31">
        <v>0</v>
      </c>
      <c r="AW39" s="28"/>
      <c r="AX39" s="30">
        <v>4200.7</v>
      </c>
      <c r="AY39" s="30">
        <f t="shared" si="28"/>
        <v>1400.2333333333333</v>
      </c>
      <c r="AZ39" s="32">
        <v>1043.107</v>
      </c>
      <c r="BA39" s="31">
        <v>0</v>
      </c>
      <c r="BB39" s="31">
        <f t="shared" si="29"/>
        <v>0</v>
      </c>
      <c r="BC39" s="32"/>
      <c r="BD39" s="31">
        <v>0</v>
      </c>
      <c r="BE39" s="31">
        <f t="shared" si="30"/>
        <v>0</v>
      </c>
      <c r="BF39" s="32"/>
      <c r="BG39" s="28">
        <f t="shared" si="31"/>
        <v>19210</v>
      </c>
      <c r="BH39" s="28">
        <f t="shared" si="32"/>
        <v>3201.666666666667</v>
      </c>
      <c r="BI39" s="28">
        <f t="shared" si="9"/>
        <v>2893.9689999999996</v>
      </c>
      <c r="BJ39" s="28">
        <f t="shared" si="33"/>
        <v>90.38945340968245</v>
      </c>
      <c r="BK39" s="32">
        <v>10720</v>
      </c>
      <c r="BL39" s="32">
        <f t="shared" si="34"/>
        <v>1786.6666666666667</v>
      </c>
      <c r="BM39" s="32">
        <v>1934.069</v>
      </c>
      <c r="BN39" s="32">
        <f t="shared" si="35"/>
        <v>108.25013059701492</v>
      </c>
      <c r="BO39" s="32">
        <v>3680</v>
      </c>
      <c r="BP39" s="32">
        <f t="shared" si="36"/>
        <v>613.3333333333334</v>
      </c>
      <c r="BQ39" s="32">
        <v>298.2</v>
      </c>
      <c r="BR39" s="32">
        <f t="shared" si="37"/>
        <v>48.6195652173913</v>
      </c>
      <c r="BS39" s="30">
        <v>1700</v>
      </c>
      <c r="BT39" s="30">
        <f t="shared" si="38"/>
        <v>283.3333333333333</v>
      </c>
      <c r="BU39" s="32">
        <v>144.7</v>
      </c>
      <c r="BV39" s="32">
        <f t="shared" si="39"/>
        <v>51.07058823529411</v>
      </c>
      <c r="BW39" s="32">
        <v>3110</v>
      </c>
      <c r="BX39" s="32">
        <f t="shared" si="40"/>
        <v>518.3333333333334</v>
      </c>
      <c r="BY39" s="32">
        <v>517</v>
      </c>
      <c r="BZ39" s="32">
        <f t="shared" si="41"/>
        <v>99.74276527331189</v>
      </c>
      <c r="CA39" s="30">
        <v>5548.9</v>
      </c>
      <c r="CB39" s="30">
        <f t="shared" si="42"/>
        <v>1849.6333333333332</v>
      </c>
      <c r="CC39" s="32">
        <v>1109.36</v>
      </c>
      <c r="CD39" s="31">
        <v>13300</v>
      </c>
      <c r="CE39" s="31">
        <f t="shared" si="43"/>
        <v>4433.333333333333</v>
      </c>
      <c r="CF39" s="32">
        <v>3033.45</v>
      </c>
      <c r="CG39" s="32">
        <v>37990</v>
      </c>
      <c r="CH39" s="32">
        <f t="shared" si="44"/>
        <v>12663.333333333334</v>
      </c>
      <c r="CI39" s="32">
        <v>6004.133</v>
      </c>
      <c r="CJ39" s="32">
        <f t="shared" si="45"/>
        <v>47.413527244011576</v>
      </c>
      <c r="CK39" s="32">
        <v>30000</v>
      </c>
      <c r="CL39" s="32">
        <f t="shared" si="46"/>
        <v>10000</v>
      </c>
      <c r="CM39" s="32">
        <v>3252.537</v>
      </c>
      <c r="CN39" s="32">
        <f t="shared" si="47"/>
        <v>32.525369999999995</v>
      </c>
      <c r="CO39" s="31">
        <v>0</v>
      </c>
      <c r="CP39" s="31">
        <f t="shared" si="48"/>
        <v>0</v>
      </c>
      <c r="CQ39" s="32">
        <v>0</v>
      </c>
      <c r="CR39" s="30">
        <v>0</v>
      </c>
      <c r="CS39" s="30">
        <f t="shared" si="49"/>
        <v>0</v>
      </c>
      <c r="CT39" s="32">
        <v>0</v>
      </c>
      <c r="CU39" s="30">
        <v>0</v>
      </c>
      <c r="CV39" s="30">
        <f t="shared" si="50"/>
        <v>0</v>
      </c>
      <c r="CW39" s="32">
        <v>0</v>
      </c>
      <c r="CX39" s="34">
        <v>18200</v>
      </c>
      <c r="CY39" s="34">
        <f t="shared" si="51"/>
        <v>6066.666666666667</v>
      </c>
      <c r="CZ39" s="32">
        <v>2192.9</v>
      </c>
      <c r="DA39" s="32">
        <v>0</v>
      </c>
      <c r="DB39" s="28">
        <f t="shared" si="10"/>
        <v>661171.7999999999</v>
      </c>
      <c r="DC39" s="28">
        <f t="shared" si="11"/>
        <v>194533.93333333338</v>
      </c>
      <c r="DD39" s="28">
        <f t="shared" si="12"/>
        <v>195147.04619999998</v>
      </c>
      <c r="DE39" s="30">
        <v>0</v>
      </c>
      <c r="DF39" s="30">
        <f t="shared" si="52"/>
        <v>0</v>
      </c>
      <c r="DG39" s="32">
        <v>0</v>
      </c>
      <c r="DH39" s="30">
        <v>0</v>
      </c>
      <c r="DI39" s="30">
        <f t="shared" si="53"/>
        <v>0</v>
      </c>
      <c r="DJ39" s="32">
        <v>0</v>
      </c>
      <c r="DK39" s="30">
        <v>0</v>
      </c>
      <c r="DL39" s="30">
        <f t="shared" si="54"/>
        <v>0</v>
      </c>
      <c r="DM39" s="32">
        <v>0</v>
      </c>
      <c r="DN39" s="30">
        <v>0</v>
      </c>
      <c r="DO39" s="30">
        <f t="shared" si="55"/>
        <v>0</v>
      </c>
      <c r="DP39" s="32">
        <v>0</v>
      </c>
      <c r="DQ39" s="30">
        <v>0</v>
      </c>
      <c r="DR39" s="30">
        <f t="shared" si="56"/>
        <v>0</v>
      </c>
      <c r="DS39" s="32">
        <v>0</v>
      </c>
      <c r="DT39" s="32">
        <v>120000</v>
      </c>
      <c r="DU39" s="32">
        <f t="shared" si="57"/>
        <v>40000</v>
      </c>
      <c r="DV39" s="32">
        <v>30000</v>
      </c>
      <c r="DW39" s="32">
        <v>0</v>
      </c>
      <c r="DX39" s="28">
        <f t="shared" si="13"/>
        <v>120000</v>
      </c>
      <c r="DY39" s="28">
        <f t="shared" si="58"/>
        <v>40000</v>
      </c>
      <c r="DZ39" s="28">
        <f t="shared" si="59"/>
        <v>30000</v>
      </c>
    </row>
    <row r="40" spans="1:130" ht="21" customHeight="1">
      <c r="A40" s="26">
        <v>32</v>
      </c>
      <c r="B40" s="50" t="s">
        <v>85</v>
      </c>
      <c r="C40" s="31">
        <v>11667.2</v>
      </c>
      <c r="D40" s="31">
        <v>9254.2</v>
      </c>
      <c r="E40" s="31">
        <v>11667.2</v>
      </c>
      <c r="F40" s="64">
        <v>25810</v>
      </c>
      <c r="G40" s="28">
        <f t="shared" si="0"/>
        <v>112660.1</v>
      </c>
      <c r="H40" s="28">
        <f t="shared" si="1"/>
        <v>31454.533333333333</v>
      </c>
      <c r="I40" s="28">
        <f t="shared" si="2"/>
        <v>36008.349</v>
      </c>
      <c r="J40" s="28">
        <f t="shared" si="14"/>
        <v>114.47745423023285</v>
      </c>
      <c r="K40" s="28">
        <f t="shared" si="3"/>
        <v>40503</v>
      </c>
      <c r="L40" s="28">
        <f t="shared" si="4"/>
        <v>7402.166666666667</v>
      </c>
      <c r="M40" s="28">
        <f t="shared" si="5"/>
        <v>11955.949</v>
      </c>
      <c r="N40" s="28">
        <f t="shared" si="15"/>
        <v>161.51958660752484</v>
      </c>
      <c r="O40" s="28">
        <f t="shared" si="6"/>
        <v>7145.5</v>
      </c>
      <c r="P40" s="28">
        <f t="shared" si="7"/>
        <v>1190.9166666666667</v>
      </c>
      <c r="Q40" s="28">
        <f t="shared" si="8"/>
        <v>1127.034</v>
      </c>
      <c r="R40" s="28">
        <f t="shared" si="16"/>
        <v>94.6358407389266</v>
      </c>
      <c r="S40" s="34">
        <v>130.5</v>
      </c>
      <c r="T40" s="34">
        <f t="shared" si="17"/>
        <v>21.75</v>
      </c>
      <c r="U40" s="32">
        <v>20.567</v>
      </c>
      <c r="V40" s="28">
        <f t="shared" si="18"/>
        <v>94.56091954022988</v>
      </c>
      <c r="W40" s="34">
        <v>20949.7</v>
      </c>
      <c r="X40" s="34">
        <f t="shared" si="19"/>
        <v>3491.616666666667</v>
      </c>
      <c r="Y40" s="32">
        <v>8878.481</v>
      </c>
      <c r="Z40" s="28">
        <f t="shared" si="20"/>
        <v>254.27994672954745</v>
      </c>
      <c r="AA40" s="34">
        <v>7015</v>
      </c>
      <c r="AB40" s="34">
        <f t="shared" si="21"/>
        <v>1169.1666666666667</v>
      </c>
      <c r="AC40" s="32">
        <v>1106.467</v>
      </c>
      <c r="AD40" s="28">
        <f t="shared" si="22"/>
        <v>94.63723449750535</v>
      </c>
      <c r="AE40" s="34">
        <v>510</v>
      </c>
      <c r="AF40" s="34">
        <f t="shared" si="23"/>
        <v>170</v>
      </c>
      <c r="AG40" s="32">
        <v>0</v>
      </c>
      <c r="AH40" s="28">
        <f t="shared" si="24"/>
        <v>0</v>
      </c>
      <c r="AI40" s="32"/>
      <c r="AJ40" s="32"/>
      <c r="AK40" s="32"/>
      <c r="AL40" s="28"/>
      <c r="AM40" s="31">
        <v>0</v>
      </c>
      <c r="AN40" s="31">
        <f t="shared" si="25"/>
        <v>0</v>
      </c>
      <c r="AO40" s="28"/>
      <c r="AP40" s="31">
        <v>0</v>
      </c>
      <c r="AQ40" s="30">
        <f t="shared" si="26"/>
        <v>0</v>
      </c>
      <c r="AR40" s="32"/>
      <c r="AS40" s="30">
        <v>72157.1</v>
      </c>
      <c r="AT40" s="30">
        <f t="shared" si="27"/>
        <v>24052.36666666667</v>
      </c>
      <c r="AU40" s="32">
        <v>24052.4</v>
      </c>
      <c r="AV40" s="31">
        <v>0</v>
      </c>
      <c r="AW40" s="28"/>
      <c r="AX40" s="30">
        <v>0</v>
      </c>
      <c r="AY40" s="30">
        <f t="shared" si="28"/>
        <v>0</v>
      </c>
      <c r="AZ40" s="32">
        <v>0</v>
      </c>
      <c r="BA40" s="31">
        <v>0</v>
      </c>
      <c r="BB40" s="31">
        <f t="shared" si="29"/>
        <v>0</v>
      </c>
      <c r="BC40" s="32"/>
      <c r="BD40" s="31">
        <v>0</v>
      </c>
      <c r="BE40" s="31">
        <f t="shared" si="30"/>
        <v>0</v>
      </c>
      <c r="BF40" s="32"/>
      <c r="BG40" s="28">
        <f t="shared" si="31"/>
        <v>8497.8</v>
      </c>
      <c r="BH40" s="28">
        <f t="shared" si="32"/>
        <v>1416.3</v>
      </c>
      <c r="BI40" s="28">
        <f t="shared" si="9"/>
        <v>1896.987</v>
      </c>
      <c r="BJ40" s="28">
        <f t="shared" si="33"/>
        <v>133.93963143401822</v>
      </c>
      <c r="BK40" s="32">
        <v>7117.8</v>
      </c>
      <c r="BL40" s="32">
        <f t="shared" si="34"/>
        <v>1186.3</v>
      </c>
      <c r="BM40" s="32">
        <v>1321.987</v>
      </c>
      <c r="BN40" s="32">
        <f t="shared" si="35"/>
        <v>111.43783191435557</v>
      </c>
      <c r="BO40" s="32">
        <v>1380</v>
      </c>
      <c r="BP40" s="32">
        <f t="shared" si="36"/>
        <v>230</v>
      </c>
      <c r="BQ40" s="32">
        <v>575</v>
      </c>
      <c r="BR40" s="32">
        <f t="shared" si="37"/>
        <v>250</v>
      </c>
      <c r="BS40" s="30">
        <v>0</v>
      </c>
      <c r="BT40" s="30">
        <f t="shared" si="38"/>
        <v>0</v>
      </c>
      <c r="BU40" s="32">
        <v>0</v>
      </c>
      <c r="BV40" s="32" t="e">
        <f t="shared" si="39"/>
        <v>#DIV/0!</v>
      </c>
      <c r="BW40" s="32">
        <v>0</v>
      </c>
      <c r="BX40" s="32">
        <f t="shared" si="40"/>
        <v>0</v>
      </c>
      <c r="BY40" s="32">
        <v>0</v>
      </c>
      <c r="BZ40" s="32" t="e">
        <f t="shared" si="41"/>
        <v>#DIV/0!</v>
      </c>
      <c r="CA40" s="30">
        <v>0</v>
      </c>
      <c r="CB40" s="30">
        <f t="shared" si="42"/>
        <v>0</v>
      </c>
      <c r="CC40" s="32">
        <v>0</v>
      </c>
      <c r="CD40" s="31">
        <v>0</v>
      </c>
      <c r="CE40" s="31">
        <f t="shared" si="43"/>
        <v>0</v>
      </c>
      <c r="CF40" s="32">
        <v>0</v>
      </c>
      <c r="CG40" s="32">
        <v>3400</v>
      </c>
      <c r="CH40" s="32">
        <f t="shared" si="44"/>
        <v>1133.3333333333333</v>
      </c>
      <c r="CI40" s="32">
        <v>53.447</v>
      </c>
      <c r="CJ40" s="32">
        <f t="shared" si="45"/>
        <v>4.715911764705883</v>
      </c>
      <c r="CK40" s="32">
        <v>3000</v>
      </c>
      <c r="CL40" s="32">
        <f t="shared" si="46"/>
        <v>1000</v>
      </c>
      <c r="CM40" s="32">
        <v>16</v>
      </c>
      <c r="CN40" s="32">
        <f t="shared" si="47"/>
        <v>1.6</v>
      </c>
      <c r="CO40" s="31">
        <v>0</v>
      </c>
      <c r="CP40" s="31">
        <f t="shared" si="48"/>
        <v>0</v>
      </c>
      <c r="CQ40" s="32">
        <v>0</v>
      </c>
      <c r="CR40" s="30">
        <v>0</v>
      </c>
      <c r="CS40" s="30">
        <f t="shared" si="49"/>
        <v>0</v>
      </c>
      <c r="CT40" s="32">
        <v>0</v>
      </c>
      <c r="CU40" s="30">
        <v>0</v>
      </c>
      <c r="CV40" s="30">
        <f t="shared" si="50"/>
        <v>0</v>
      </c>
      <c r="CW40" s="32">
        <v>0</v>
      </c>
      <c r="CX40" s="34">
        <v>0</v>
      </c>
      <c r="CY40" s="34">
        <f t="shared" si="51"/>
        <v>0</v>
      </c>
      <c r="CZ40" s="32">
        <v>0</v>
      </c>
      <c r="DA40" s="32">
        <v>0</v>
      </c>
      <c r="DB40" s="28">
        <f t="shared" si="10"/>
        <v>112660.1</v>
      </c>
      <c r="DC40" s="28">
        <f t="shared" si="11"/>
        <v>31454.533333333333</v>
      </c>
      <c r="DD40" s="28">
        <f t="shared" si="12"/>
        <v>36008.349</v>
      </c>
      <c r="DE40" s="30">
        <v>0</v>
      </c>
      <c r="DF40" s="30">
        <f t="shared" si="52"/>
        <v>0</v>
      </c>
      <c r="DG40" s="32">
        <v>0</v>
      </c>
      <c r="DH40" s="30">
        <v>0</v>
      </c>
      <c r="DI40" s="30">
        <f t="shared" si="53"/>
        <v>0</v>
      </c>
      <c r="DJ40" s="32">
        <v>0</v>
      </c>
      <c r="DK40" s="30">
        <v>0</v>
      </c>
      <c r="DL40" s="30">
        <f t="shared" si="54"/>
        <v>0</v>
      </c>
      <c r="DM40" s="32">
        <v>0</v>
      </c>
      <c r="DN40" s="30">
        <v>0</v>
      </c>
      <c r="DO40" s="30">
        <f t="shared" si="55"/>
        <v>0</v>
      </c>
      <c r="DP40" s="32">
        <v>0</v>
      </c>
      <c r="DQ40" s="30">
        <v>0</v>
      </c>
      <c r="DR40" s="30">
        <f t="shared" si="56"/>
        <v>0</v>
      </c>
      <c r="DS40" s="32">
        <v>0</v>
      </c>
      <c r="DT40" s="32">
        <v>9000</v>
      </c>
      <c r="DU40" s="32">
        <f t="shared" si="57"/>
        <v>3000</v>
      </c>
      <c r="DV40" s="32">
        <v>2840</v>
      </c>
      <c r="DW40" s="32">
        <v>0</v>
      </c>
      <c r="DX40" s="28">
        <f t="shared" si="13"/>
        <v>9000</v>
      </c>
      <c r="DY40" s="28">
        <f t="shared" si="58"/>
        <v>3000</v>
      </c>
      <c r="DZ40" s="28">
        <f t="shared" si="59"/>
        <v>2840</v>
      </c>
    </row>
    <row r="41" spans="1:130" ht="21" customHeight="1">
      <c r="A41" s="26">
        <v>33</v>
      </c>
      <c r="B41" s="50" t="s">
        <v>86</v>
      </c>
      <c r="C41" s="31">
        <v>24000.2</v>
      </c>
      <c r="D41" s="31">
        <v>2609</v>
      </c>
      <c r="E41" s="63">
        <v>14600</v>
      </c>
      <c r="F41" s="64">
        <v>17116.8</v>
      </c>
      <c r="G41" s="28">
        <f aca="true" t="shared" si="60" ref="G41:G72">DB41+DX41-DT41</f>
        <v>260817.1005</v>
      </c>
      <c r="H41" s="28">
        <f aca="true" t="shared" si="61" ref="H41:H72">DC41+DY41-DU41</f>
        <v>75840.03349999999</v>
      </c>
      <c r="I41" s="28">
        <f aca="true" t="shared" si="62" ref="I41:I72">DD41+DZ41-DV41</f>
        <v>76173.28600000001</v>
      </c>
      <c r="J41" s="28">
        <f t="shared" si="14"/>
        <v>100.43941502214659</v>
      </c>
      <c r="K41" s="28">
        <f aca="true" t="shared" si="63" ref="K41:K72">S41+W41+AA41+AE41+AI41+AM41+BD41+BK41+BO41+BS41+BW41+CD41+CG41+CO41+CR41+CX41</f>
        <v>76247.3005</v>
      </c>
      <c r="L41" s="28">
        <f aca="true" t="shared" si="64" ref="L41:L72">T41+X41+AB41+AF41+AJ41+AN41+BE41+BL41+BP41+BT41+BX41+CE41+CH41+CP41+CS41+CY41</f>
        <v>14316.766833333333</v>
      </c>
      <c r="M41" s="28">
        <f aca="true" t="shared" si="65" ref="M41:M72">U41+Y41+AC41+AG41+AK41+AO41+BF41+BM41+BQ41+BU41+BY41+CF41+CI41+CQ41+CT41+CZ41</f>
        <v>14713.703</v>
      </c>
      <c r="N41" s="28">
        <f t="shared" si="15"/>
        <v>102.77252658569873</v>
      </c>
      <c r="O41" s="28">
        <f aca="true" t="shared" si="66" ref="O41:O72">S41+AA41</f>
        <v>19279.6</v>
      </c>
      <c r="P41" s="28">
        <f aca="true" t="shared" si="67" ref="P41:P72">T41+AB41</f>
        <v>3213.2666666666664</v>
      </c>
      <c r="Q41" s="28">
        <f aca="true" t="shared" si="68" ref="Q41:Q72">U41+AC41</f>
        <v>3969.812</v>
      </c>
      <c r="R41" s="28">
        <f t="shared" si="16"/>
        <v>123.54443038237308</v>
      </c>
      <c r="S41" s="34">
        <v>386</v>
      </c>
      <c r="T41" s="34">
        <f t="shared" si="17"/>
        <v>64.33333333333333</v>
      </c>
      <c r="U41" s="32">
        <v>58.574</v>
      </c>
      <c r="V41" s="28">
        <f t="shared" si="18"/>
        <v>91.04766839378239</v>
      </c>
      <c r="W41" s="34">
        <v>37707.1</v>
      </c>
      <c r="X41" s="34">
        <f t="shared" si="19"/>
        <v>6284.516666666666</v>
      </c>
      <c r="Y41" s="32">
        <v>5961.9</v>
      </c>
      <c r="Z41" s="28">
        <f t="shared" si="20"/>
        <v>94.86648403085891</v>
      </c>
      <c r="AA41" s="34">
        <v>18893.6</v>
      </c>
      <c r="AB41" s="34">
        <f t="shared" si="21"/>
        <v>3148.933333333333</v>
      </c>
      <c r="AC41" s="32">
        <v>3911.238</v>
      </c>
      <c r="AD41" s="28">
        <f t="shared" si="22"/>
        <v>124.20834568319432</v>
      </c>
      <c r="AE41" s="34">
        <v>982</v>
      </c>
      <c r="AF41" s="34">
        <f t="shared" si="23"/>
        <v>327.3333333333333</v>
      </c>
      <c r="AG41" s="32">
        <v>168.088</v>
      </c>
      <c r="AH41" s="28">
        <f t="shared" si="24"/>
        <v>51.350712830957235</v>
      </c>
      <c r="AI41" s="32">
        <v>1500</v>
      </c>
      <c r="AJ41" s="32">
        <f>AI41/12*4</f>
        <v>500</v>
      </c>
      <c r="AK41" s="32">
        <v>664.5</v>
      </c>
      <c r="AL41" s="28">
        <f>AK41/AJ41*100</f>
        <v>132.9</v>
      </c>
      <c r="AM41" s="31">
        <v>0</v>
      </c>
      <c r="AN41" s="31">
        <f t="shared" si="25"/>
        <v>0</v>
      </c>
      <c r="AO41" s="28"/>
      <c r="AP41" s="31">
        <v>0</v>
      </c>
      <c r="AQ41" s="30">
        <f t="shared" si="26"/>
        <v>0</v>
      </c>
      <c r="AR41" s="32"/>
      <c r="AS41" s="30">
        <v>180854.1</v>
      </c>
      <c r="AT41" s="30">
        <f t="shared" si="27"/>
        <v>60284.700000000004</v>
      </c>
      <c r="AU41" s="32">
        <v>60284.7</v>
      </c>
      <c r="AV41" s="31">
        <v>0</v>
      </c>
      <c r="AW41" s="28"/>
      <c r="AX41" s="30">
        <v>0</v>
      </c>
      <c r="AY41" s="30">
        <f t="shared" si="28"/>
        <v>0</v>
      </c>
      <c r="AZ41" s="32">
        <v>0</v>
      </c>
      <c r="BA41" s="31">
        <v>0</v>
      </c>
      <c r="BB41" s="31">
        <f t="shared" si="29"/>
        <v>0</v>
      </c>
      <c r="BC41" s="32"/>
      <c r="BD41" s="31">
        <v>0</v>
      </c>
      <c r="BE41" s="31">
        <f t="shared" si="30"/>
        <v>0</v>
      </c>
      <c r="BF41" s="32"/>
      <c r="BG41" s="28">
        <f t="shared" si="31"/>
        <v>9607.3</v>
      </c>
      <c r="BH41" s="28">
        <f t="shared" si="32"/>
        <v>1601.2166666666667</v>
      </c>
      <c r="BI41" s="28">
        <f aca="true" t="shared" si="69" ref="BI41:BI72">BM41+BQ41+BU41+BY41</f>
        <v>2083.9069999999997</v>
      </c>
      <c r="BJ41" s="28">
        <f t="shared" si="33"/>
        <v>130.14522290341716</v>
      </c>
      <c r="BK41" s="32">
        <v>6743.3</v>
      </c>
      <c r="BL41" s="32">
        <f t="shared" si="34"/>
        <v>1123.8833333333334</v>
      </c>
      <c r="BM41" s="32">
        <v>1553.307</v>
      </c>
      <c r="BN41" s="32">
        <f t="shared" si="35"/>
        <v>138.20891848204883</v>
      </c>
      <c r="BO41" s="32">
        <v>2514</v>
      </c>
      <c r="BP41" s="32">
        <f t="shared" si="36"/>
        <v>419</v>
      </c>
      <c r="BQ41" s="32">
        <v>505</v>
      </c>
      <c r="BR41" s="32">
        <f t="shared" si="37"/>
        <v>120.52505966587113</v>
      </c>
      <c r="BS41" s="30">
        <v>0</v>
      </c>
      <c r="BT41" s="30">
        <f t="shared" si="38"/>
        <v>0</v>
      </c>
      <c r="BU41" s="32">
        <v>0</v>
      </c>
      <c r="BV41" s="32" t="e">
        <f t="shared" si="39"/>
        <v>#DIV/0!</v>
      </c>
      <c r="BW41" s="32">
        <v>350</v>
      </c>
      <c r="BX41" s="32">
        <f t="shared" si="40"/>
        <v>58.333333333333336</v>
      </c>
      <c r="BY41" s="32">
        <v>25.6</v>
      </c>
      <c r="BZ41" s="32">
        <f t="shared" si="41"/>
        <v>43.885714285714286</v>
      </c>
      <c r="CA41" s="31">
        <v>3515.7</v>
      </c>
      <c r="CB41" s="30">
        <f t="shared" si="42"/>
        <v>1171.8999999999999</v>
      </c>
      <c r="CC41" s="32">
        <v>994.86</v>
      </c>
      <c r="CD41" s="31">
        <v>0</v>
      </c>
      <c r="CE41" s="31">
        <f t="shared" si="43"/>
        <v>0</v>
      </c>
      <c r="CF41" s="32">
        <v>0</v>
      </c>
      <c r="CG41" s="32">
        <v>4160</v>
      </c>
      <c r="CH41" s="32">
        <f t="shared" si="44"/>
        <v>1386.6666666666667</v>
      </c>
      <c r="CI41" s="32">
        <v>465.496</v>
      </c>
      <c r="CJ41" s="32">
        <f t="shared" si="45"/>
        <v>33.56942307692307</v>
      </c>
      <c r="CK41" s="32">
        <v>1800</v>
      </c>
      <c r="CL41" s="32">
        <f t="shared" si="46"/>
        <v>600</v>
      </c>
      <c r="CM41" s="32">
        <v>465.496</v>
      </c>
      <c r="CN41" s="32">
        <f t="shared" si="47"/>
        <v>77.58266666666667</v>
      </c>
      <c r="CO41" s="31">
        <v>0</v>
      </c>
      <c r="CP41" s="31">
        <f t="shared" si="48"/>
        <v>0</v>
      </c>
      <c r="CQ41" s="32">
        <v>0</v>
      </c>
      <c r="CR41" s="30">
        <v>0</v>
      </c>
      <c r="CS41" s="30">
        <f t="shared" si="49"/>
        <v>0</v>
      </c>
      <c r="CT41" s="32">
        <v>0</v>
      </c>
      <c r="CU41" s="30">
        <v>200</v>
      </c>
      <c r="CV41" s="30">
        <f t="shared" si="50"/>
        <v>66.66666666666667</v>
      </c>
      <c r="CW41" s="32">
        <v>180.023</v>
      </c>
      <c r="CX41" s="34">
        <v>3011.3005</v>
      </c>
      <c r="CY41" s="34">
        <f t="shared" si="51"/>
        <v>1003.7668333333332</v>
      </c>
      <c r="CZ41" s="32">
        <v>1400</v>
      </c>
      <c r="DA41" s="32">
        <v>0</v>
      </c>
      <c r="DB41" s="28">
        <f aca="true" t="shared" si="70" ref="DB41:DB72">S41+W41+AA41+AE41+AI41+AM41+AP41+AS41+AV41+AX41+BA41+BD41+BK41+BO41+BS41+BW41+CA41+CD41+CG41+CO41+CR41+CU41+CX41</f>
        <v>260817.1005</v>
      </c>
      <c r="DC41" s="28">
        <f aca="true" t="shared" si="71" ref="DC41:DC72">T41+X41+AB41+AF41+AJ41+AN41+AQ41+AT41+AY41+BB41+BE41+BL41+BP41+BT41+BX41+CB41+CE41+CH41+CP41+CS41+CV41+CY41</f>
        <v>75840.03349999999</v>
      </c>
      <c r="DD41" s="28">
        <f aca="true" t="shared" si="72" ref="DD41:DD72">U41+Y41+AC41+AG41+AK41+AO41+AR41+AU41+AW41+AZ41+BC41+BF41+BM41+BQ41+BU41+BY41+CC41+CF41+CI41+CQ41+CT41+CW41+CZ41+DA41</f>
        <v>76173.28600000001</v>
      </c>
      <c r="DE41" s="30">
        <v>0</v>
      </c>
      <c r="DF41" s="30">
        <f t="shared" si="52"/>
        <v>0</v>
      </c>
      <c r="DG41" s="32">
        <v>0</v>
      </c>
      <c r="DH41" s="30">
        <v>0</v>
      </c>
      <c r="DI41" s="30">
        <f t="shared" si="53"/>
        <v>0</v>
      </c>
      <c r="DJ41" s="32">
        <v>0</v>
      </c>
      <c r="DK41" s="30">
        <v>0</v>
      </c>
      <c r="DL41" s="30">
        <f t="shared" si="54"/>
        <v>0</v>
      </c>
      <c r="DM41" s="32">
        <v>0</v>
      </c>
      <c r="DN41" s="30">
        <v>0</v>
      </c>
      <c r="DO41" s="30">
        <f t="shared" si="55"/>
        <v>0</v>
      </c>
      <c r="DP41" s="32">
        <v>0</v>
      </c>
      <c r="DQ41" s="30">
        <v>0</v>
      </c>
      <c r="DR41" s="30">
        <f t="shared" si="56"/>
        <v>0</v>
      </c>
      <c r="DS41" s="32">
        <v>0</v>
      </c>
      <c r="DT41" s="32">
        <v>17000</v>
      </c>
      <c r="DU41" s="32">
        <f t="shared" si="57"/>
        <v>5666.666666666667</v>
      </c>
      <c r="DV41" s="32">
        <v>0</v>
      </c>
      <c r="DW41" s="32">
        <v>0</v>
      </c>
      <c r="DX41" s="28">
        <f aca="true" t="shared" si="73" ref="DX41:DX72">DE41+DH41+DK41+DN41+DQ41+DT41</f>
        <v>17000</v>
      </c>
      <c r="DY41" s="28">
        <f t="shared" si="58"/>
        <v>5666.666666666667</v>
      </c>
      <c r="DZ41" s="28">
        <f t="shared" si="59"/>
        <v>0</v>
      </c>
    </row>
    <row r="42" spans="1:130" ht="21" customHeight="1">
      <c r="A42" s="26">
        <v>34</v>
      </c>
      <c r="B42" s="50" t="s">
        <v>87</v>
      </c>
      <c r="C42" s="31">
        <v>6803.7</v>
      </c>
      <c r="D42" s="31">
        <v>722</v>
      </c>
      <c r="E42" s="64">
        <v>6803.7</v>
      </c>
      <c r="F42" s="63">
        <v>246</v>
      </c>
      <c r="G42" s="28">
        <f t="shared" si="60"/>
        <v>27331</v>
      </c>
      <c r="H42" s="28">
        <f t="shared" si="61"/>
        <v>8103.749999999999</v>
      </c>
      <c r="I42" s="28">
        <f t="shared" si="62"/>
        <v>8443.752</v>
      </c>
      <c r="J42" s="28">
        <f t="shared" si="14"/>
        <v>104.19561314206388</v>
      </c>
      <c r="K42" s="28">
        <f t="shared" si="63"/>
        <v>6519.5</v>
      </c>
      <c r="L42" s="28">
        <f t="shared" si="64"/>
        <v>1166.5833333333335</v>
      </c>
      <c r="M42" s="28">
        <f t="shared" si="65"/>
        <v>1506.552</v>
      </c>
      <c r="N42" s="28">
        <f t="shared" si="15"/>
        <v>129.1422530180727</v>
      </c>
      <c r="O42" s="28">
        <f t="shared" si="66"/>
        <v>1951.5</v>
      </c>
      <c r="P42" s="28">
        <f t="shared" si="67"/>
        <v>325.25</v>
      </c>
      <c r="Q42" s="28">
        <f t="shared" si="68"/>
        <v>518.756</v>
      </c>
      <c r="R42" s="28">
        <f t="shared" si="16"/>
        <v>159.4945426594927</v>
      </c>
      <c r="S42" s="34">
        <v>61.5</v>
      </c>
      <c r="T42" s="34">
        <f t="shared" si="17"/>
        <v>10.25</v>
      </c>
      <c r="U42" s="32">
        <v>1.606</v>
      </c>
      <c r="V42" s="28">
        <f t="shared" si="18"/>
        <v>15.668292682926829</v>
      </c>
      <c r="W42" s="34">
        <v>3488</v>
      </c>
      <c r="X42" s="34">
        <f t="shared" si="19"/>
        <v>581.3333333333334</v>
      </c>
      <c r="Y42" s="32">
        <v>254.92</v>
      </c>
      <c r="Z42" s="28">
        <f t="shared" si="20"/>
        <v>43.850917431192656</v>
      </c>
      <c r="AA42" s="34">
        <v>1890</v>
      </c>
      <c r="AB42" s="34">
        <f t="shared" si="21"/>
        <v>315</v>
      </c>
      <c r="AC42" s="32">
        <v>517.15</v>
      </c>
      <c r="AD42" s="28">
        <f t="shared" si="22"/>
        <v>164.17460317460316</v>
      </c>
      <c r="AE42" s="34">
        <v>30</v>
      </c>
      <c r="AF42" s="34">
        <f t="shared" si="23"/>
        <v>10</v>
      </c>
      <c r="AG42" s="32">
        <v>0</v>
      </c>
      <c r="AH42" s="28">
        <f t="shared" si="24"/>
        <v>0</v>
      </c>
      <c r="AI42" s="32"/>
      <c r="AJ42" s="32"/>
      <c r="AK42" s="32"/>
      <c r="AL42" s="28"/>
      <c r="AM42" s="31">
        <v>0</v>
      </c>
      <c r="AN42" s="31">
        <f t="shared" si="25"/>
        <v>0</v>
      </c>
      <c r="AO42" s="28"/>
      <c r="AP42" s="31">
        <v>0</v>
      </c>
      <c r="AQ42" s="30">
        <f t="shared" si="26"/>
        <v>0</v>
      </c>
      <c r="AR42" s="32"/>
      <c r="AS42" s="30">
        <v>20811.5</v>
      </c>
      <c r="AT42" s="30">
        <f t="shared" si="27"/>
        <v>6937.166666666667</v>
      </c>
      <c r="AU42" s="32">
        <v>6937.2</v>
      </c>
      <c r="AV42" s="31">
        <v>0</v>
      </c>
      <c r="AW42" s="28"/>
      <c r="AX42" s="30">
        <v>0</v>
      </c>
      <c r="AY42" s="30">
        <f t="shared" si="28"/>
        <v>0</v>
      </c>
      <c r="AZ42" s="32">
        <v>0</v>
      </c>
      <c r="BA42" s="31">
        <v>0</v>
      </c>
      <c r="BB42" s="31">
        <f t="shared" si="29"/>
        <v>0</v>
      </c>
      <c r="BC42" s="32"/>
      <c r="BD42" s="31">
        <v>0</v>
      </c>
      <c r="BE42" s="31">
        <f t="shared" si="30"/>
        <v>0</v>
      </c>
      <c r="BF42" s="32"/>
      <c r="BG42" s="28">
        <f aca="true" t="shared" si="74" ref="BG42:BG73">BK42+BO42+BS42+BW42</f>
        <v>600</v>
      </c>
      <c r="BH42" s="28">
        <f t="shared" si="32"/>
        <v>100</v>
      </c>
      <c r="BI42" s="28">
        <f t="shared" si="69"/>
        <v>60.1</v>
      </c>
      <c r="BJ42" s="28">
        <f t="shared" si="33"/>
        <v>60.099999999999994</v>
      </c>
      <c r="BK42" s="32">
        <v>240</v>
      </c>
      <c r="BL42" s="32">
        <f t="shared" si="34"/>
        <v>40</v>
      </c>
      <c r="BM42" s="32">
        <v>0.1</v>
      </c>
      <c r="BN42" s="32">
        <f t="shared" si="35"/>
        <v>0.25</v>
      </c>
      <c r="BO42" s="32">
        <v>0</v>
      </c>
      <c r="BP42" s="32">
        <f t="shared" si="36"/>
        <v>0</v>
      </c>
      <c r="BQ42" s="32">
        <v>60</v>
      </c>
      <c r="BR42" s="32" t="e">
        <f t="shared" si="37"/>
        <v>#DIV/0!</v>
      </c>
      <c r="BS42" s="30">
        <v>360</v>
      </c>
      <c r="BT42" s="30">
        <f t="shared" si="38"/>
        <v>60</v>
      </c>
      <c r="BU42" s="32">
        <v>0</v>
      </c>
      <c r="BV42" s="32">
        <f t="shared" si="39"/>
        <v>0</v>
      </c>
      <c r="BW42" s="32">
        <v>0</v>
      </c>
      <c r="BX42" s="32">
        <f t="shared" si="40"/>
        <v>0</v>
      </c>
      <c r="BY42" s="32">
        <v>0</v>
      </c>
      <c r="BZ42" s="32" t="e">
        <f t="shared" si="41"/>
        <v>#DIV/0!</v>
      </c>
      <c r="CA42" s="30">
        <v>0</v>
      </c>
      <c r="CB42" s="30">
        <f t="shared" si="42"/>
        <v>0</v>
      </c>
      <c r="CC42" s="32">
        <v>0</v>
      </c>
      <c r="CD42" s="31">
        <v>0</v>
      </c>
      <c r="CE42" s="31">
        <f t="shared" si="43"/>
        <v>0</v>
      </c>
      <c r="CF42" s="32">
        <v>0</v>
      </c>
      <c r="CG42" s="32">
        <v>450</v>
      </c>
      <c r="CH42" s="32">
        <f t="shared" si="44"/>
        <v>150</v>
      </c>
      <c r="CI42" s="32">
        <v>20</v>
      </c>
      <c r="CJ42" s="32">
        <f t="shared" si="45"/>
        <v>13.333333333333334</v>
      </c>
      <c r="CK42" s="32">
        <v>450</v>
      </c>
      <c r="CL42" s="32">
        <f t="shared" si="46"/>
        <v>150</v>
      </c>
      <c r="CM42" s="32">
        <v>20</v>
      </c>
      <c r="CN42" s="32">
        <f t="shared" si="47"/>
        <v>13.333333333333334</v>
      </c>
      <c r="CO42" s="31">
        <v>0</v>
      </c>
      <c r="CP42" s="31">
        <f t="shared" si="48"/>
        <v>0</v>
      </c>
      <c r="CQ42" s="32">
        <v>0</v>
      </c>
      <c r="CR42" s="30">
        <v>0</v>
      </c>
      <c r="CS42" s="30">
        <f t="shared" si="49"/>
        <v>0</v>
      </c>
      <c r="CT42" s="32">
        <v>0</v>
      </c>
      <c r="CU42" s="30">
        <v>0</v>
      </c>
      <c r="CV42" s="30">
        <f t="shared" si="50"/>
        <v>0</v>
      </c>
      <c r="CW42" s="32">
        <v>0</v>
      </c>
      <c r="CX42" s="34">
        <v>0</v>
      </c>
      <c r="CY42" s="34">
        <f t="shared" si="51"/>
        <v>0</v>
      </c>
      <c r="CZ42" s="32">
        <v>652.776</v>
      </c>
      <c r="DA42" s="32">
        <v>0</v>
      </c>
      <c r="DB42" s="28">
        <f t="shared" si="70"/>
        <v>27331</v>
      </c>
      <c r="DC42" s="28">
        <f t="shared" si="71"/>
        <v>8103.75</v>
      </c>
      <c r="DD42" s="28">
        <f t="shared" si="72"/>
        <v>8443.752</v>
      </c>
      <c r="DE42" s="30">
        <v>0</v>
      </c>
      <c r="DF42" s="30">
        <f t="shared" si="52"/>
        <v>0</v>
      </c>
      <c r="DG42" s="32">
        <v>0</v>
      </c>
      <c r="DH42" s="30">
        <v>0</v>
      </c>
      <c r="DI42" s="30">
        <f t="shared" si="53"/>
        <v>0</v>
      </c>
      <c r="DJ42" s="32">
        <v>0</v>
      </c>
      <c r="DK42" s="30">
        <v>0</v>
      </c>
      <c r="DL42" s="30">
        <f t="shared" si="54"/>
        <v>0</v>
      </c>
      <c r="DM42" s="32">
        <v>0</v>
      </c>
      <c r="DN42" s="30">
        <v>0</v>
      </c>
      <c r="DO42" s="30">
        <f t="shared" si="55"/>
        <v>0</v>
      </c>
      <c r="DP42" s="32">
        <v>0</v>
      </c>
      <c r="DQ42" s="30">
        <v>0</v>
      </c>
      <c r="DR42" s="30">
        <f t="shared" si="56"/>
        <v>0</v>
      </c>
      <c r="DS42" s="32">
        <v>0</v>
      </c>
      <c r="DT42" s="32">
        <v>1367</v>
      </c>
      <c r="DU42" s="32">
        <f t="shared" si="57"/>
        <v>455.6666666666667</v>
      </c>
      <c r="DV42" s="32">
        <v>0</v>
      </c>
      <c r="DW42" s="32">
        <v>0</v>
      </c>
      <c r="DX42" s="28">
        <f t="shared" si="73"/>
        <v>1367</v>
      </c>
      <c r="DY42" s="28">
        <f t="shared" si="58"/>
        <v>455.6666666666667</v>
      </c>
      <c r="DZ42" s="28">
        <f aca="true" t="shared" si="75" ref="DZ42:DZ73">DG42+DJ42+DM42+DP42+DS42+DV42</f>
        <v>0</v>
      </c>
    </row>
    <row r="43" spans="1:130" ht="21" customHeight="1">
      <c r="A43" s="26">
        <v>35</v>
      </c>
      <c r="B43" s="58" t="s">
        <v>88</v>
      </c>
      <c r="C43" s="30">
        <v>1110.5</v>
      </c>
      <c r="D43" s="30">
        <v>0</v>
      </c>
      <c r="E43" s="31">
        <v>1110.5</v>
      </c>
      <c r="F43" s="66">
        <v>161.7</v>
      </c>
      <c r="G43" s="28">
        <f t="shared" si="60"/>
        <v>17338.6</v>
      </c>
      <c r="H43" s="28">
        <f t="shared" si="61"/>
        <v>5162.6</v>
      </c>
      <c r="I43" s="28">
        <f t="shared" si="62"/>
        <v>5091.096</v>
      </c>
      <c r="J43" s="28">
        <f t="shared" si="14"/>
        <v>98.61496145353115</v>
      </c>
      <c r="K43" s="28">
        <f t="shared" si="63"/>
        <v>4101.6</v>
      </c>
      <c r="L43" s="28">
        <f t="shared" si="64"/>
        <v>750.2666666666667</v>
      </c>
      <c r="M43" s="28">
        <f t="shared" si="65"/>
        <v>678.696</v>
      </c>
      <c r="N43" s="28">
        <f t="shared" si="15"/>
        <v>90.46063621823353</v>
      </c>
      <c r="O43" s="28">
        <f t="shared" si="66"/>
        <v>1373.6</v>
      </c>
      <c r="P43" s="28">
        <f t="shared" si="67"/>
        <v>228.93333333333334</v>
      </c>
      <c r="Q43" s="28">
        <f t="shared" si="68"/>
        <v>257.023</v>
      </c>
      <c r="R43" s="28">
        <f t="shared" si="16"/>
        <v>112.26980198019803</v>
      </c>
      <c r="S43" s="34">
        <v>23.6</v>
      </c>
      <c r="T43" s="34">
        <f t="shared" si="17"/>
        <v>3.9333333333333336</v>
      </c>
      <c r="U43" s="32">
        <v>0</v>
      </c>
      <c r="V43" s="28">
        <f t="shared" si="18"/>
        <v>0</v>
      </c>
      <c r="W43" s="34">
        <v>1428</v>
      </c>
      <c r="X43" s="34">
        <f t="shared" si="19"/>
        <v>238</v>
      </c>
      <c r="Y43" s="32">
        <v>146.673</v>
      </c>
      <c r="Z43" s="28">
        <f t="shared" si="20"/>
        <v>61.62731092436975</v>
      </c>
      <c r="AA43" s="34">
        <v>1350</v>
      </c>
      <c r="AB43" s="34">
        <f t="shared" si="21"/>
        <v>225</v>
      </c>
      <c r="AC43" s="32">
        <v>257.023</v>
      </c>
      <c r="AD43" s="28">
        <f t="shared" si="22"/>
        <v>114.23244444444445</v>
      </c>
      <c r="AE43" s="34">
        <v>20</v>
      </c>
      <c r="AF43" s="34">
        <f t="shared" si="23"/>
        <v>6.666666666666667</v>
      </c>
      <c r="AG43" s="32">
        <v>5</v>
      </c>
      <c r="AH43" s="28">
        <f t="shared" si="24"/>
        <v>75</v>
      </c>
      <c r="AI43" s="32"/>
      <c r="AJ43" s="32"/>
      <c r="AK43" s="32"/>
      <c r="AL43" s="28"/>
      <c r="AM43" s="31">
        <v>0</v>
      </c>
      <c r="AN43" s="31">
        <f t="shared" si="25"/>
        <v>0</v>
      </c>
      <c r="AO43" s="28"/>
      <c r="AP43" s="31">
        <v>0</v>
      </c>
      <c r="AQ43" s="30">
        <f t="shared" si="26"/>
        <v>0</v>
      </c>
      <c r="AR43" s="32"/>
      <c r="AS43" s="30">
        <v>13237</v>
      </c>
      <c r="AT43" s="30">
        <f t="shared" si="27"/>
        <v>4412.333333333333</v>
      </c>
      <c r="AU43" s="32">
        <v>4412.4</v>
      </c>
      <c r="AV43" s="31">
        <v>0</v>
      </c>
      <c r="AW43" s="28"/>
      <c r="AX43" s="30">
        <v>0</v>
      </c>
      <c r="AY43" s="30">
        <f t="shared" si="28"/>
        <v>0</v>
      </c>
      <c r="AZ43" s="32">
        <v>0</v>
      </c>
      <c r="BA43" s="31">
        <v>0</v>
      </c>
      <c r="BB43" s="31">
        <f t="shared" si="29"/>
        <v>0</v>
      </c>
      <c r="BC43" s="32"/>
      <c r="BD43" s="31">
        <v>0</v>
      </c>
      <c r="BE43" s="31">
        <f t="shared" si="30"/>
        <v>0</v>
      </c>
      <c r="BF43" s="32"/>
      <c r="BG43" s="28">
        <f t="shared" si="74"/>
        <v>900</v>
      </c>
      <c r="BH43" s="28">
        <f t="shared" si="32"/>
        <v>150</v>
      </c>
      <c r="BI43" s="28">
        <f t="shared" si="69"/>
        <v>270</v>
      </c>
      <c r="BJ43" s="28">
        <f t="shared" si="33"/>
        <v>180</v>
      </c>
      <c r="BK43" s="32">
        <v>900</v>
      </c>
      <c r="BL43" s="32">
        <f t="shared" si="34"/>
        <v>150</v>
      </c>
      <c r="BM43" s="32">
        <v>270</v>
      </c>
      <c r="BN43" s="32">
        <f t="shared" si="35"/>
        <v>180</v>
      </c>
      <c r="BO43" s="32">
        <v>0</v>
      </c>
      <c r="BP43" s="32">
        <f t="shared" si="36"/>
        <v>0</v>
      </c>
      <c r="BQ43" s="32">
        <v>0</v>
      </c>
      <c r="BR43" s="32" t="e">
        <f t="shared" si="37"/>
        <v>#DIV/0!</v>
      </c>
      <c r="BS43" s="30">
        <v>0</v>
      </c>
      <c r="BT43" s="30">
        <f t="shared" si="38"/>
        <v>0</v>
      </c>
      <c r="BU43" s="32">
        <v>0</v>
      </c>
      <c r="BV43" s="32" t="e">
        <f t="shared" si="39"/>
        <v>#DIV/0!</v>
      </c>
      <c r="BW43" s="32">
        <v>0</v>
      </c>
      <c r="BX43" s="32">
        <f t="shared" si="40"/>
        <v>0</v>
      </c>
      <c r="BY43" s="32">
        <v>0</v>
      </c>
      <c r="BZ43" s="32" t="e">
        <f t="shared" si="41"/>
        <v>#DIV/0!</v>
      </c>
      <c r="CA43" s="30">
        <v>0</v>
      </c>
      <c r="CB43" s="30">
        <f t="shared" si="42"/>
        <v>0</v>
      </c>
      <c r="CC43" s="32">
        <v>0</v>
      </c>
      <c r="CD43" s="31">
        <v>0</v>
      </c>
      <c r="CE43" s="31">
        <f t="shared" si="43"/>
        <v>0</v>
      </c>
      <c r="CF43" s="32">
        <v>0</v>
      </c>
      <c r="CG43" s="32">
        <v>380</v>
      </c>
      <c r="CH43" s="32">
        <f t="shared" si="44"/>
        <v>126.66666666666667</v>
      </c>
      <c r="CI43" s="32">
        <v>0</v>
      </c>
      <c r="CJ43" s="32">
        <f t="shared" si="45"/>
        <v>0</v>
      </c>
      <c r="CK43" s="32">
        <v>380</v>
      </c>
      <c r="CL43" s="32">
        <f t="shared" si="46"/>
        <v>126.66666666666667</v>
      </c>
      <c r="CM43" s="32">
        <v>0</v>
      </c>
      <c r="CN43" s="32">
        <f t="shared" si="47"/>
        <v>0</v>
      </c>
      <c r="CO43" s="31">
        <v>0</v>
      </c>
      <c r="CP43" s="31">
        <f t="shared" si="48"/>
        <v>0</v>
      </c>
      <c r="CQ43" s="32">
        <v>0</v>
      </c>
      <c r="CR43" s="30">
        <v>0</v>
      </c>
      <c r="CS43" s="30">
        <f t="shared" si="49"/>
        <v>0</v>
      </c>
      <c r="CT43" s="32">
        <v>0</v>
      </c>
      <c r="CU43" s="30">
        <v>0</v>
      </c>
      <c r="CV43" s="30">
        <f t="shared" si="50"/>
        <v>0</v>
      </c>
      <c r="CW43" s="32">
        <v>0</v>
      </c>
      <c r="CX43" s="34">
        <v>0</v>
      </c>
      <c r="CY43" s="34">
        <f t="shared" si="51"/>
        <v>0</v>
      </c>
      <c r="CZ43" s="32">
        <v>0</v>
      </c>
      <c r="DA43" s="32">
        <v>0</v>
      </c>
      <c r="DB43" s="28">
        <f t="shared" si="70"/>
        <v>17338.6</v>
      </c>
      <c r="DC43" s="28">
        <f t="shared" si="71"/>
        <v>5162.6</v>
      </c>
      <c r="DD43" s="28">
        <f t="shared" si="72"/>
        <v>5091.096</v>
      </c>
      <c r="DE43" s="30">
        <v>0</v>
      </c>
      <c r="DF43" s="30">
        <f t="shared" si="52"/>
        <v>0</v>
      </c>
      <c r="DG43" s="32">
        <v>0</v>
      </c>
      <c r="DH43" s="30">
        <v>0</v>
      </c>
      <c r="DI43" s="30">
        <f t="shared" si="53"/>
        <v>0</v>
      </c>
      <c r="DJ43" s="32">
        <v>0</v>
      </c>
      <c r="DK43" s="30">
        <v>0</v>
      </c>
      <c r="DL43" s="30">
        <f t="shared" si="54"/>
        <v>0</v>
      </c>
      <c r="DM43" s="32">
        <v>0</v>
      </c>
      <c r="DN43" s="30">
        <v>0</v>
      </c>
      <c r="DO43" s="30">
        <f t="shared" si="55"/>
        <v>0</v>
      </c>
      <c r="DP43" s="32">
        <v>0</v>
      </c>
      <c r="DQ43" s="30">
        <v>0</v>
      </c>
      <c r="DR43" s="30">
        <f t="shared" si="56"/>
        <v>0</v>
      </c>
      <c r="DS43" s="32">
        <v>0</v>
      </c>
      <c r="DT43" s="32">
        <v>1450</v>
      </c>
      <c r="DU43" s="32">
        <f t="shared" si="57"/>
        <v>483.3333333333333</v>
      </c>
      <c r="DV43" s="32">
        <v>0</v>
      </c>
      <c r="DW43" s="32">
        <v>0</v>
      </c>
      <c r="DX43" s="28">
        <f t="shared" si="73"/>
        <v>1450</v>
      </c>
      <c r="DY43" s="28">
        <f t="shared" si="58"/>
        <v>483.3333333333333</v>
      </c>
      <c r="DZ43" s="28">
        <f t="shared" si="75"/>
        <v>0</v>
      </c>
    </row>
    <row r="44" spans="1:130" ht="21" customHeight="1">
      <c r="A44" s="26">
        <v>36</v>
      </c>
      <c r="B44" s="58" t="s">
        <v>89</v>
      </c>
      <c r="C44" s="31">
        <v>115532.3</v>
      </c>
      <c r="D44" s="30">
        <v>0</v>
      </c>
      <c r="E44" s="31">
        <v>110724.3</v>
      </c>
      <c r="F44" s="66">
        <v>12281.7</v>
      </c>
      <c r="G44" s="28">
        <f t="shared" si="60"/>
        <v>252745.30000000005</v>
      </c>
      <c r="H44" s="28">
        <f t="shared" si="61"/>
        <v>71915.70000000001</v>
      </c>
      <c r="I44" s="28">
        <f t="shared" si="62"/>
        <v>63456.984000000004</v>
      </c>
      <c r="J44" s="28">
        <f t="shared" si="14"/>
        <v>88.23801200572335</v>
      </c>
      <c r="K44" s="28">
        <f t="shared" si="63"/>
        <v>95849.40000000001</v>
      </c>
      <c r="L44" s="28">
        <f t="shared" si="64"/>
        <v>19617.066666666666</v>
      </c>
      <c r="M44" s="28">
        <f t="shared" si="65"/>
        <v>11332.584</v>
      </c>
      <c r="N44" s="28">
        <f t="shared" si="15"/>
        <v>57.76900386058399</v>
      </c>
      <c r="O44" s="28">
        <f t="shared" si="66"/>
        <v>20119.5</v>
      </c>
      <c r="P44" s="28">
        <f t="shared" si="67"/>
        <v>3353.25</v>
      </c>
      <c r="Q44" s="28">
        <f t="shared" si="68"/>
        <v>4816.983</v>
      </c>
      <c r="R44" s="28">
        <f t="shared" si="16"/>
        <v>143.65117423395216</v>
      </c>
      <c r="S44" s="34">
        <v>1028.8</v>
      </c>
      <c r="T44" s="34">
        <f t="shared" si="17"/>
        <v>171.46666666666667</v>
      </c>
      <c r="U44" s="32">
        <v>99.415</v>
      </c>
      <c r="V44" s="28">
        <f t="shared" si="18"/>
        <v>57.97919906687403</v>
      </c>
      <c r="W44" s="34">
        <v>45977.3</v>
      </c>
      <c r="X44" s="34">
        <f t="shared" si="19"/>
        <v>7662.883333333334</v>
      </c>
      <c r="Y44" s="32">
        <v>3078.9794</v>
      </c>
      <c r="Z44" s="28">
        <f t="shared" si="20"/>
        <v>40.180429037807784</v>
      </c>
      <c r="AA44" s="34">
        <v>19090.7</v>
      </c>
      <c r="AB44" s="34">
        <f t="shared" si="21"/>
        <v>3181.7833333333333</v>
      </c>
      <c r="AC44" s="32">
        <v>4717.568</v>
      </c>
      <c r="AD44" s="28">
        <f t="shared" si="22"/>
        <v>148.2680467452739</v>
      </c>
      <c r="AE44" s="34">
        <v>1078</v>
      </c>
      <c r="AF44" s="34">
        <f t="shared" si="23"/>
        <v>359.3333333333333</v>
      </c>
      <c r="AG44" s="32">
        <v>257.5</v>
      </c>
      <c r="AH44" s="28">
        <f t="shared" si="24"/>
        <v>71.6604823747681</v>
      </c>
      <c r="AI44" s="32"/>
      <c r="AJ44" s="32"/>
      <c r="AK44" s="32"/>
      <c r="AL44" s="28"/>
      <c r="AM44" s="31">
        <v>0</v>
      </c>
      <c r="AN44" s="31">
        <f t="shared" si="25"/>
        <v>0</v>
      </c>
      <c r="AO44" s="28"/>
      <c r="AP44" s="31">
        <v>0</v>
      </c>
      <c r="AQ44" s="30">
        <f t="shared" si="26"/>
        <v>0</v>
      </c>
      <c r="AR44" s="32"/>
      <c r="AS44" s="30">
        <f>'[1]Sheet2'!$AQ$84+'[1]Sheet2'!$AQ$85+'[1]Sheet2'!$AQ$92+'[1]Sheet2'!$AQ$103</f>
        <v>155028.90000000002</v>
      </c>
      <c r="AT44" s="30">
        <f t="shared" si="27"/>
        <v>51676.30000000001</v>
      </c>
      <c r="AU44" s="32">
        <v>51676.3</v>
      </c>
      <c r="AV44" s="31">
        <v>0</v>
      </c>
      <c r="AW44" s="28"/>
      <c r="AX44" s="30">
        <v>1867</v>
      </c>
      <c r="AY44" s="30">
        <f t="shared" si="28"/>
        <v>622.3333333333334</v>
      </c>
      <c r="AZ44" s="32">
        <v>448.1</v>
      </c>
      <c r="BA44" s="31">
        <v>0</v>
      </c>
      <c r="BB44" s="31">
        <f t="shared" si="29"/>
        <v>0</v>
      </c>
      <c r="BC44" s="32"/>
      <c r="BD44" s="31">
        <v>0</v>
      </c>
      <c r="BE44" s="31">
        <f t="shared" si="30"/>
        <v>0</v>
      </c>
      <c r="BF44" s="32"/>
      <c r="BG44" s="28">
        <f t="shared" si="74"/>
        <v>7899.6</v>
      </c>
      <c r="BH44" s="28">
        <f t="shared" si="32"/>
        <v>1316.6000000000001</v>
      </c>
      <c r="BI44" s="28">
        <f t="shared" si="69"/>
        <v>832.2216</v>
      </c>
      <c r="BJ44" s="28">
        <f t="shared" si="33"/>
        <v>63.209904298951834</v>
      </c>
      <c r="BK44" s="32">
        <v>6984.6</v>
      </c>
      <c r="BL44" s="32">
        <f t="shared" si="34"/>
        <v>1164.1000000000001</v>
      </c>
      <c r="BM44" s="32">
        <v>724.2216</v>
      </c>
      <c r="BN44" s="32">
        <f t="shared" si="35"/>
        <v>62.213005755519276</v>
      </c>
      <c r="BO44" s="32">
        <v>0</v>
      </c>
      <c r="BP44" s="32">
        <f t="shared" si="36"/>
        <v>0</v>
      </c>
      <c r="BQ44" s="32">
        <v>0</v>
      </c>
      <c r="BR44" s="32" t="e">
        <f t="shared" si="37"/>
        <v>#DIV/0!</v>
      </c>
      <c r="BS44" s="30">
        <f>'[1]Sheet2'!$BM$84+'[1]Sheet2'!$BM$85+'[1]Sheet2'!$BM$92+'[1]Sheet2'!$BM$103</f>
        <v>0</v>
      </c>
      <c r="BT44" s="30">
        <f t="shared" si="38"/>
        <v>0</v>
      </c>
      <c r="BU44" s="32">
        <v>0</v>
      </c>
      <c r="BV44" s="32" t="e">
        <f t="shared" si="39"/>
        <v>#DIV/0!</v>
      </c>
      <c r="BW44" s="32">
        <v>915</v>
      </c>
      <c r="BX44" s="32">
        <f t="shared" si="40"/>
        <v>152.5</v>
      </c>
      <c r="BY44" s="32">
        <v>108</v>
      </c>
      <c r="BZ44" s="32">
        <f t="shared" si="41"/>
        <v>70.81967213114754</v>
      </c>
      <c r="CA44" s="30">
        <v>0</v>
      </c>
      <c r="CB44" s="30">
        <f t="shared" si="42"/>
        <v>0</v>
      </c>
      <c r="CC44" s="32">
        <v>0</v>
      </c>
      <c r="CD44" s="31">
        <v>0</v>
      </c>
      <c r="CE44" s="31">
        <f t="shared" si="43"/>
        <v>0</v>
      </c>
      <c r="CF44" s="32">
        <v>0</v>
      </c>
      <c r="CG44" s="32">
        <v>20700</v>
      </c>
      <c r="CH44" s="32">
        <f t="shared" si="44"/>
        <v>6900</v>
      </c>
      <c r="CI44" s="32">
        <v>2230.6</v>
      </c>
      <c r="CJ44" s="32">
        <f t="shared" si="45"/>
        <v>32.32753623188406</v>
      </c>
      <c r="CK44" s="32">
        <v>4920</v>
      </c>
      <c r="CL44" s="32">
        <f t="shared" si="46"/>
        <v>1640</v>
      </c>
      <c r="CM44" s="32">
        <v>185.3</v>
      </c>
      <c r="CN44" s="32">
        <f t="shared" si="47"/>
        <v>11.298780487804878</v>
      </c>
      <c r="CO44" s="31">
        <v>0</v>
      </c>
      <c r="CP44" s="31">
        <f t="shared" si="48"/>
        <v>0</v>
      </c>
      <c r="CQ44" s="32">
        <v>0</v>
      </c>
      <c r="CR44" s="30">
        <v>0</v>
      </c>
      <c r="CS44" s="30">
        <f t="shared" si="49"/>
        <v>0</v>
      </c>
      <c r="CT44" s="32">
        <v>0</v>
      </c>
      <c r="CU44" s="30">
        <v>0</v>
      </c>
      <c r="CV44" s="30">
        <f t="shared" si="50"/>
        <v>0</v>
      </c>
      <c r="CW44" s="32">
        <v>0</v>
      </c>
      <c r="CX44" s="34">
        <v>75</v>
      </c>
      <c r="CY44" s="34">
        <f t="shared" si="51"/>
        <v>25</v>
      </c>
      <c r="CZ44" s="32">
        <v>116.3</v>
      </c>
      <c r="DA44" s="32">
        <v>0</v>
      </c>
      <c r="DB44" s="28">
        <f t="shared" si="70"/>
        <v>252745.30000000002</v>
      </c>
      <c r="DC44" s="28">
        <f t="shared" si="71"/>
        <v>71915.70000000001</v>
      </c>
      <c r="DD44" s="28">
        <f t="shared" si="72"/>
        <v>63456.984000000004</v>
      </c>
      <c r="DE44" s="30">
        <v>0</v>
      </c>
      <c r="DF44" s="30">
        <f t="shared" si="52"/>
        <v>0</v>
      </c>
      <c r="DG44" s="32">
        <v>0</v>
      </c>
      <c r="DH44" s="30">
        <v>0</v>
      </c>
      <c r="DI44" s="30">
        <f t="shared" si="53"/>
        <v>0</v>
      </c>
      <c r="DJ44" s="32">
        <v>0</v>
      </c>
      <c r="DK44" s="30">
        <v>0</v>
      </c>
      <c r="DL44" s="30">
        <f t="shared" si="54"/>
        <v>0</v>
      </c>
      <c r="DM44" s="32">
        <v>0</v>
      </c>
      <c r="DN44" s="30">
        <v>0</v>
      </c>
      <c r="DO44" s="30">
        <f t="shared" si="55"/>
        <v>0</v>
      </c>
      <c r="DP44" s="32">
        <v>0</v>
      </c>
      <c r="DQ44" s="30">
        <v>0</v>
      </c>
      <c r="DR44" s="30">
        <f t="shared" si="56"/>
        <v>0</v>
      </c>
      <c r="DS44" s="32">
        <v>0</v>
      </c>
      <c r="DT44" s="32">
        <v>14783</v>
      </c>
      <c r="DU44" s="32">
        <f t="shared" si="57"/>
        <v>4927.666666666667</v>
      </c>
      <c r="DV44" s="32">
        <v>0</v>
      </c>
      <c r="DW44" s="32">
        <v>0</v>
      </c>
      <c r="DX44" s="28">
        <f t="shared" si="73"/>
        <v>14783</v>
      </c>
      <c r="DY44" s="28">
        <f t="shared" si="58"/>
        <v>4927.666666666667</v>
      </c>
      <c r="DZ44" s="28">
        <f t="shared" si="75"/>
        <v>0</v>
      </c>
    </row>
    <row r="45" spans="1:130" ht="21" customHeight="1">
      <c r="A45" s="26">
        <v>37</v>
      </c>
      <c r="B45" s="58" t="s">
        <v>90</v>
      </c>
      <c r="C45" s="31">
        <v>4491.5</v>
      </c>
      <c r="D45" s="30">
        <v>0</v>
      </c>
      <c r="E45" s="31">
        <v>3600</v>
      </c>
      <c r="F45" s="63">
        <v>2600</v>
      </c>
      <c r="G45" s="28">
        <f t="shared" si="60"/>
        <v>33273.6</v>
      </c>
      <c r="H45" s="28">
        <f t="shared" si="61"/>
        <v>10229.949999999999</v>
      </c>
      <c r="I45" s="28">
        <f t="shared" si="62"/>
        <v>10062.062</v>
      </c>
      <c r="J45" s="28">
        <f t="shared" si="14"/>
        <v>98.3588580589348</v>
      </c>
      <c r="K45" s="28">
        <f t="shared" si="63"/>
        <v>8845.5</v>
      </c>
      <c r="L45" s="28">
        <f t="shared" si="64"/>
        <v>2087.25</v>
      </c>
      <c r="M45" s="28">
        <f t="shared" si="65"/>
        <v>1919.362</v>
      </c>
      <c r="N45" s="28">
        <f t="shared" si="15"/>
        <v>91.95649778416578</v>
      </c>
      <c r="O45" s="28">
        <f t="shared" si="66"/>
        <v>3358.1</v>
      </c>
      <c r="P45" s="28">
        <f t="shared" si="67"/>
        <v>559.6833333333334</v>
      </c>
      <c r="Q45" s="28">
        <f t="shared" si="68"/>
        <v>1287.1119999999999</v>
      </c>
      <c r="R45" s="28">
        <f t="shared" si="16"/>
        <v>229.97147196331252</v>
      </c>
      <c r="S45" s="34">
        <v>32.7</v>
      </c>
      <c r="T45" s="34">
        <f t="shared" si="17"/>
        <v>5.45</v>
      </c>
      <c r="U45" s="32">
        <v>6.062</v>
      </c>
      <c r="V45" s="28">
        <f t="shared" si="18"/>
        <v>111.22935779816514</v>
      </c>
      <c r="W45" s="34">
        <v>1349.4</v>
      </c>
      <c r="X45" s="34">
        <f t="shared" si="19"/>
        <v>224.9</v>
      </c>
      <c r="Y45" s="32">
        <v>171.85</v>
      </c>
      <c r="Z45" s="28">
        <f t="shared" si="20"/>
        <v>76.41173855046686</v>
      </c>
      <c r="AA45" s="34">
        <v>3325.4</v>
      </c>
      <c r="AB45" s="34">
        <f t="shared" si="21"/>
        <v>554.2333333333333</v>
      </c>
      <c r="AC45" s="32">
        <v>1281.05</v>
      </c>
      <c r="AD45" s="28">
        <f t="shared" si="22"/>
        <v>231.13911108438083</v>
      </c>
      <c r="AE45" s="34">
        <v>198</v>
      </c>
      <c r="AF45" s="34">
        <f t="shared" si="23"/>
        <v>66</v>
      </c>
      <c r="AG45" s="32">
        <v>42</v>
      </c>
      <c r="AH45" s="28">
        <f t="shared" si="24"/>
        <v>63.63636363636363</v>
      </c>
      <c r="AI45" s="32"/>
      <c r="AJ45" s="32"/>
      <c r="AK45" s="32"/>
      <c r="AL45" s="28"/>
      <c r="AM45" s="31">
        <v>0</v>
      </c>
      <c r="AN45" s="31">
        <f t="shared" si="25"/>
        <v>0</v>
      </c>
      <c r="AO45" s="28"/>
      <c r="AP45" s="31">
        <v>0</v>
      </c>
      <c r="AQ45" s="30">
        <f t="shared" si="26"/>
        <v>0</v>
      </c>
      <c r="AR45" s="32"/>
      <c r="AS45" s="30">
        <v>24428.1</v>
      </c>
      <c r="AT45" s="30">
        <f t="shared" si="27"/>
        <v>8142.7</v>
      </c>
      <c r="AU45" s="32">
        <v>8142.7</v>
      </c>
      <c r="AV45" s="31">
        <v>0</v>
      </c>
      <c r="AW45" s="28"/>
      <c r="AX45" s="30">
        <v>0</v>
      </c>
      <c r="AY45" s="30">
        <f t="shared" si="28"/>
        <v>0</v>
      </c>
      <c r="AZ45" s="32">
        <v>0</v>
      </c>
      <c r="BA45" s="31">
        <v>0</v>
      </c>
      <c r="BB45" s="31">
        <f t="shared" si="29"/>
        <v>0</v>
      </c>
      <c r="BC45" s="32"/>
      <c r="BD45" s="31">
        <v>0</v>
      </c>
      <c r="BE45" s="31">
        <f t="shared" si="30"/>
        <v>0</v>
      </c>
      <c r="BF45" s="32"/>
      <c r="BG45" s="28">
        <f t="shared" si="74"/>
        <v>460</v>
      </c>
      <c r="BH45" s="28">
        <f t="shared" si="32"/>
        <v>76.66666666666667</v>
      </c>
      <c r="BI45" s="28">
        <f t="shared" si="69"/>
        <v>32.4</v>
      </c>
      <c r="BJ45" s="28">
        <f t="shared" si="33"/>
        <v>42.260869565217384</v>
      </c>
      <c r="BK45" s="32">
        <v>300</v>
      </c>
      <c r="BL45" s="32">
        <f t="shared" si="34"/>
        <v>50</v>
      </c>
      <c r="BM45" s="32">
        <v>0</v>
      </c>
      <c r="BN45" s="32">
        <f t="shared" si="35"/>
        <v>0</v>
      </c>
      <c r="BO45" s="32">
        <v>0</v>
      </c>
      <c r="BP45" s="32">
        <f t="shared" si="36"/>
        <v>0</v>
      </c>
      <c r="BQ45" s="32">
        <v>0</v>
      </c>
      <c r="BR45" s="32" t="e">
        <f t="shared" si="37"/>
        <v>#DIV/0!</v>
      </c>
      <c r="BS45" s="30">
        <v>0</v>
      </c>
      <c r="BT45" s="30">
        <f t="shared" si="38"/>
        <v>0</v>
      </c>
      <c r="BU45" s="32">
        <v>0</v>
      </c>
      <c r="BV45" s="32" t="e">
        <f t="shared" si="39"/>
        <v>#DIV/0!</v>
      </c>
      <c r="BW45" s="32">
        <v>160</v>
      </c>
      <c r="BX45" s="32">
        <f t="shared" si="40"/>
        <v>26.666666666666668</v>
      </c>
      <c r="BY45" s="32">
        <v>32.4</v>
      </c>
      <c r="BZ45" s="32">
        <f t="shared" si="41"/>
        <v>121.49999999999999</v>
      </c>
      <c r="CA45" s="30">
        <v>0</v>
      </c>
      <c r="CB45" s="30">
        <f t="shared" si="42"/>
        <v>0</v>
      </c>
      <c r="CC45" s="32">
        <v>0</v>
      </c>
      <c r="CD45" s="31">
        <v>0</v>
      </c>
      <c r="CE45" s="31">
        <f t="shared" si="43"/>
        <v>0</v>
      </c>
      <c r="CF45" s="32">
        <v>0</v>
      </c>
      <c r="CG45" s="32">
        <v>1500</v>
      </c>
      <c r="CH45" s="32">
        <f t="shared" si="44"/>
        <v>500</v>
      </c>
      <c r="CI45" s="32">
        <v>101.5</v>
      </c>
      <c r="CJ45" s="32">
        <f t="shared" si="45"/>
        <v>20.3</v>
      </c>
      <c r="CK45" s="32">
        <v>600</v>
      </c>
      <c r="CL45" s="32">
        <f t="shared" si="46"/>
        <v>200</v>
      </c>
      <c r="CM45" s="32">
        <v>101.5</v>
      </c>
      <c r="CN45" s="32">
        <f t="shared" si="47"/>
        <v>50.74999999999999</v>
      </c>
      <c r="CO45" s="31">
        <v>0</v>
      </c>
      <c r="CP45" s="31">
        <f t="shared" si="48"/>
        <v>0</v>
      </c>
      <c r="CQ45" s="32">
        <v>0</v>
      </c>
      <c r="CR45" s="30">
        <v>0</v>
      </c>
      <c r="CS45" s="30">
        <f t="shared" si="49"/>
        <v>0</v>
      </c>
      <c r="CT45" s="32">
        <v>0</v>
      </c>
      <c r="CU45" s="30">
        <v>0</v>
      </c>
      <c r="CV45" s="30">
        <f t="shared" si="50"/>
        <v>0</v>
      </c>
      <c r="CW45" s="32">
        <v>0</v>
      </c>
      <c r="CX45" s="34">
        <v>1980</v>
      </c>
      <c r="CY45" s="34">
        <f t="shared" si="51"/>
        <v>660</v>
      </c>
      <c r="CZ45" s="32">
        <v>284.5</v>
      </c>
      <c r="DA45" s="32">
        <v>0</v>
      </c>
      <c r="DB45" s="28">
        <f t="shared" si="70"/>
        <v>33273.6</v>
      </c>
      <c r="DC45" s="28">
        <f t="shared" si="71"/>
        <v>10229.949999999999</v>
      </c>
      <c r="DD45" s="28">
        <f t="shared" si="72"/>
        <v>10062.062</v>
      </c>
      <c r="DE45" s="30">
        <v>0</v>
      </c>
      <c r="DF45" s="30">
        <f t="shared" si="52"/>
        <v>0</v>
      </c>
      <c r="DG45" s="32">
        <v>0</v>
      </c>
      <c r="DH45" s="30">
        <v>0</v>
      </c>
      <c r="DI45" s="30">
        <f t="shared" si="53"/>
        <v>0</v>
      </c>
      <c r="DJ45" s="32">
        <v>0</v>
      </c>
      <c r="DK45" s="30">
        <v>0</v>
      </c>
      <c r="DL45" s="30">
        <f t="shared" si="54"/>
        <v>0</v>
      </c>
      <c r="DM45" s="32">
        <v>0</v>
      </c>
      <c r="DN45" s="30">
        <v>0</v>
      </c>
      <c r="DO45" s="30">
        <f t="shared" si="55"/>
        <v>0</v>
      </c>
      <c r="DP45" s="32">
        <v>0</v>
      </c>
      <c r="DQ45" s="30">
        <v>0</v>
      </c>
      <c r="DR45" s="30">
        <f t="shared" si="56"/>
        <v>0</v>
      </c>
      <c r="DS45" s="32">
        <v>0</v>
      </c>
      <c r="DT45" s="32">
        <v>2648.6</v>
      </c>
      <c r="DU45" s="32">
        <f t="shared" si="57"/>
        <v>882.8666666666667</v>
      </c>
      <c r="DV45" s="32">
        <v>0</v>
      </c>
      <c r="DW45" s="32">
        <v>0</v>
      </c>
      <c r="DX45" s="28">
        <f t="shared" si="73"/>
        <v>2648.6</v>
      </c>
      <c r="DY45" s="28">
        <f t="shared" si="58"/>
        <v>882.8666666666667</v>
      </c>
      <c r="DZ45" s="28">
        <f t="shared" si="75"/>
        <v>0</v>
      </c>
    </row>
    <row r="46" spans="1:130" ht="21" customHeight="1">
      <c r="A46" s="26">
        <v>38</v>
      </c>
      <c r="B46" s="58" t="s">
        <v>91</v>
      </c>
      <c r="C46" s="31">
        <v>10985.9</v>
      </c>
      <c r="D46" s="30">
        <v>0</v>
      </c>
      <c r="E46" s="31">
        <v>10985.9</v>
      </c>
      <c r="F46" s="67">
        <v>1500</v>
      </c>
      <c r="G46" s="28">
        <f t="shared" si="60"/>
        <v>26191.3</v>
      </c>
      <c r="H46" s="28">
        <f t="shared" si="61"/>
        <v>7857.933333333334</v>
      </c>
      <c r="I46" s="28">
        <f t="shared" si="62"/>
        <v>6649.9220000000005</v>
      </c>
      <c r="J46" s="28">
        <f t="shared" si="14"/>
        <v>84.62685693439326</v>
      </c>
      <c r="K46" s="28">
        <f t="shared" si="63"/>
        <v>9845</v>
      </c>
      <c r="L46" s="28">
        <f t="shared" si="64"/>
        <v>2409.166666666667</v>
      </c>
      <c r="M46" s="28">
        <f t="shared" si="65"/>
        <v>1201.122</v>
      </c>
      <c r="N46" s="28">
        <f t="shared" si="15"/>
        <v>49.85632653061224</v>
      </c>
      <c r="O46" s="28">
        <f t="shared" si="66"/>
        <v>1120</v>
      </c>
      <c r="P46" s="28">
        <f t="shared" si="67"/>
        <v>186.66666666666669</v>
      </c>
      <c r="Q46" s="28">
        <f t="shared" si="68"/>
        <v>903.25</v>
      </c>
      <c r="R46" s="28">
        <f t="shared" si="16"/>
        <v>483.8839285714285</v>
      </c>
      <c r="S46" s="34">
        <v>20</v>
      </c>
      <c r="T46" s="34">
        <f t="shared" si="17"/>
        <v>3.3333333333333335</v>
      </c>
      <c r="U46" s="32">
        <v>53.55</v>
      </c>
      <c r="V46" s="28">
        <f t="shared" si="18"/>
        <v>1606.4999999999998</v>
      </c>
      <c r="W46" s="34">
        <v>3165</v>
      </c>
      <c r="X46" s="34">
        <f t="shared" si="19"/>
        <v>527.5</v>
      </c>
      <c r="Y46" s="32">
        <v>277.932</v>
      </c>
      <c r="Z46" s="28">
        <f t="shared" si="20"/>
        <v>52.68853080568721</v>
      </c>
      <c r="AA46" s="34">
        <v>1100</v>
      </c>
      <c r="AB46" s="34">
        <f t="shared" si="21"/>
        <v>183.33333333333334</v>
      </c>
      <c r="AC46" s="32">
        <v>849.7</v>
      </c>
      <c r="AD46" s="28">
        <f t="shared" si="22"/>
        <v>463.47272727272724</v>
      </c>
      <c r="AE46" s="34">
        <v>30</v>
      </c>
      <c r="AF46" s="34">
        <f t="shared" si="23"/>
        <v>10</v>
      </c>
      <c r="AG46" s="32">
        <v>19.2</v>
      </c>
      <c r="AH46" s="28">
        <f t="shared" si="24"/>
        <v>192</v>
      </c>
      <c r="AI46" s="32"/>
      <c r="AJ46" s="32"/>
      <c r="AK46" s="32"/>
      <c r="AL46" s="28"/>
      <c r="AM46" s="31">
        <v>0</v>
      </c>
      <c r="AN46" s="31">
        <f t="shared" si="25"/>
        <v>0</v>
      </c>
      <c r="AO46" s="28"/>
      <c r="AP46" s="31">
        <v>0</v>
      </c>
      <c r="AQ46" s="30">
        <f t="shared" si="26"/>
        <v>0</v>
      </c>
      <c r="AR46" s="32"/>
      <c r="AS46" s="30">
        <v>16346.3</v>
      </c>
      <c r="AT46" s="30">
        <f t="shared" si="27"/>
        <v>5448.766666666666</v>
      </c>
      <c r="AU46" s="32">
        <v>5448.8</v>
      </c>
      <c r="AV46" s="31">
        <v>0</v>
      </c>
      <c r="AW46" s="28"/>
      <c r="AX46" s="30">
        <v>0</v>
      </c>
      <c r="AY46" s="30">
        <f t="shared" si="28"/>
        <v>0</v>
      </c>
      <c r="AZ46" s="32">
        <v>0</v>
      </c>
      <c r="BA46" s="31">
        <v>0</v>
      </c>
      <c r="BB46" s="31">
        <f t="shared" si="29"/>
        <v>0</v>
      </c>
      <c r="BC46" s="32"/>
      <c r="BD46" s="31">
        <v>0</v>
      </c>
      <c r="BE46" s="31">
        <f t="shared" si="30"/>
        <v>0</v>
      </c>
      <c r="BF46" s="32"/>
      <c r="BG46" s="28">
        <f t="shared" si="74"/>
        <v>950</v>
      </c>
      <c r="BH46" s="28">
        <f t="shared" si="32"/>
        <v>158.33333333333334</v>
      </c>
      <c r="BI46" s="28">
        <f t="shared" si="69"/>
        <v>0.74</v>
      </c>
      <c r="BJ46" s="28">
        <f t="shared" si="33"/>
        <v>0.4673684210526315</v>
      </c>
      <c r="BK46" s="32">
        <v>600</v>
      </c>
      <c r="BL46" s="32">
        <f t="shared" si="34"/>
        <v>100</v>
      </c>
      <c r="BM46" s="32">
        <v>0.74</v>
      </c>
      <c r="BN46" s="32">
        <f t="shared" si="35"/>
        <v>0.74</v>
      </c>
      <c r="BO46" s="32">
        <v>350</v>
      </c>
      <c r="BP46" s="32">
        <f t="shared" si="36"/>
        <v>58.333333333333336</v>
      </c>
      <c r="BQ46" s="32">
        <v>0</v>
      </c>
      <c r="BR46" s="32">
        <f t="shared" si="37"/>
        <v>0</v>
      </c>
      <c r="BS46" s="30">
        <v>0</v>
      </c>
      <c r="BT46" s="30">
        <f t="shared" si="38"/>
        <v>0</v>
      </c>
      <c r="BU46" s="32">
        <v>0</v>
      </c>
      <c r="BV46" s="32" t="e">
        <f t="shared" si="39"/>
        <v>#DIV/0!</v>
      </c>
      <c r="BW46" s="32">
        <v>0</v>
      </c>
      <c r="BX46" s="32">
        <f t="shared" si="40"/>
        <v>0</v>
      </c>
      <c r="BY46" s="32">
        <v>0</v>
      </c>
      <c r="BZ46" s="32" t="e">
        <f t="shared" si="41"/>
        <v>#DIV/0!</v>
      </c>
      <c r="CA46" s="30">
        <v>0</v>
      </c>
      <c r="CB46" s="30">
        <f t="shared" si="42"/>
        <v>0</v>
      </c>
      <c r="CC46" s="32">
        <v>0</v>
      </c>
      <c r="CD46" s="31">
        <v>0</v>
      </c>
      <c r="CE46" s="31">
        <f t="shared" si="43"/>
        <v>0</v>
      </c>
      <c r="CF46" s="32">
        <v>0</v>
      </c>
      <c r="CG46" s="32">
        <v>600</v>
      </c>
      <c r="CH46" s="32">
        <f t="shared" si="44"/>
        <v>200</v>
      </c>
      <c r="CI46" s="32">
        <v>0</v>
      </c>
      <c r="CJ46" s="32">
        <f t="shared" si="45"/>
        <v>0</v>
      </c>
      <c r="CK46" s="32">
        <v>600</v>
      </c>
      <c r="CL46" s="32">
        <f t="shared" si="46"/>
        <v>200</v>
      </c>
      <c r="CM46" s="32">
        <v>0</v>
      </c>
      <c r="CN46" s="32">
        <f t="shared" si="47"/>
        <v>0</v>
      </c>
      <c r="CO46" s="31">
        <v>0</v>
      </c>
      <c r="CP46" s="31">
        <f t="shared" si="48"/>
        <v>0</v>
      </c>
      <c r="CQ46" s="32">
        <v>0</v>
      </c>
      <c r="CR46" s="30">
        <v>0</v>
      </c>
      <c r="CS46" s="30">
        <f t="shared" si="49"/>
        <v>0</v>
      </c>
      <c r="CT46" s="32">
        <v>0</v>
      </c>
      <c r="CU46" s="30">
        <v>0</v>
      </c>
      <c r="CV46" s="30">
        <f t="shared" si="50"/>
        <v>0</v>
      </c>
      <c r="CW46" s="32">
        <v>0</v>
      </c>
      <c r="CX46" s="34">
        <v>3980</v>
      </c>
      <c r="CY46" s="34">
        <f t="shared" si="51"/>
        <v>1326.6666666666667</v>
      </c>
      <c r="CZ46" s="32">
        <v>0</v>
      </c>
      <c r="DA46" s="32">
        <v>0</v>
      </c>
      <c r="DB46" s="28">
        <f t="shared" si="70"/>
        <v>26191.3</v>
      </c>
      <c r="DC46" s="28">
        <f t="shared" si="71"/>
        <v>7857.933333333333</v>
      </c>
      <c r="DD46" s="28">
        <f t="shared" si="72"/>
        <v>6649.9220000000005</v>
      </c>
      <c r="DE46" s="30">
        <v>0</v>
      </c>
      <c r="DF46" s="30">
        <f t="shared" si="52"/>
        <v>0</v>
      </c>
      <c r="DG46" s="32">
        <v>0</v>
      </c>
      <c r="DH46" s="30">
        <v>0</v>
      </c>
      <c r="DI46" s="30">
        <f t="shared" si="53"/>
        <v>0</v>
      </c>
      <c r="DJ46" s="32">
        <v>0</v>
      </c>
      <c r="DK46" s="30">
        <v>0</v>
      </c>
      <c r="DL46" s="30">
        <f t="shared" si="54"/>
        <v>0</v>
      </c>
      <c r="DM46" s="32">
        <v>0</v>
      </c>
      <c r="DN46" s="30">
        <v>0</v>
      </c>
      <c r="DO46" s="30">
        <f t="shared" si="55"/>
        <v>0</v>
      </c>
      <c r="DP46" s="32">
        <v>0</v>
      </c>
      <c r="DQ46" s="30">
        <v>0</v>
      </c>
      <c r="DR46" s="30">
        <f t="shared" si="56"/>
        <v>0</v>
      </c>
      <c r="DS46" s="32">
        <v>0</v>
      </c>
      <c r="DT46" s="32">
        <v>1500</v>
      </c>
      <c r="DU46" s="32">
        <f t="shared" si="57"/>
        <v>500</v>
      </c>
      <c r="DV46" s="32">
        <v>0</v>
      </c>
      <c r="DW46" s="32">
        <v>0</v>
      </c>
      <c r="DX46" s="28">
        <f t="shared" si="73"/>
        <v>1500</v>
      </c>
      <c r="DY46" s="28">
        <f t="shared" si="58"/>
        <v>500</v>
      </c>
      <c r="DZ46" s="28">
        <f t="shared" si="75"/>
        <v>0</v>
      </c>
    </row>
    <row r="47" spans="1:130" ht="21" customHeight="1">
      <c r="A47" s="26">
        <v>39</v>
      </c>
      <c r="B47" s="58" t="s">
        <v>92</v>
      </c>
      <c r="C47" s="31">
        <v>0</v>
      </c>
      <c r="D47" s="30">
        <v>0</v>
      </c>
      <c r="E47" s="31">
        <v>0</v>
      </c>
      <c r="F47" s="63">
        <v>322</v>
      </c>
      <c r="G47" s="28">
        <f t="shared" si="60"/>
        <v>4701.5</v>
      </c>
      <c r="H47" s="28">
        <f t="shared" si="61"/>
        <v>1429.8833333333332</v>
      </c>
      <c r="I47" s="28">
        <f t="shared" si="62"/>
        <v>1356.9</v>
      </c>
      <c r="J47" s="28">
        <f t="shared" si="14"/>
        <v>94.89585397410046</v>
      </c>
      <c r="K47" s="28">
        <f t="shared" si="63"/>
        <v>864.5</v>
      </c>
      <c r="L47" s="28">
        <f t="shared" si="64"/>
        <v>150.88333333333333</v>
      </c>
      <c r="M47" s="28">
        <f t="shared" si="65"/>
        <v>77.9</v>
      </c>
      <c r="N47" s="28">
        <f t="shared" si="15"/>
        <v>51.629294156633165</v>
      </c>
      <c r="O47" s="28">
        <f t="shared" si="66"/>
        <v>31.2</v>
      </c>
      <c r="P47" s="28">
        <f t="shared" si="67"/>
        <v>5.2</v>
      </c>
      <c r="Q47" s="28">
        <f t="shared" si="68"/>
        <v>0</v>
      </c>
      <c r="R47" s="28">
        <f t="shared" si="16"/>
        <v>0</v>
      </c>
      <c r="S47" s="34">
        <v>0</v>
      </c>
      <c r="T47" s="34">
        <f t="shared" si="17"/>
        <v>0</v>
      </c>
      <c r="U47" s="32">
        <v>0</v>
      </c>
      <c r="V47" s="28" t="e">
        <f t="shared" si="18"/>
        <v>#DIV/0!</v>
      </c>
      <c r="W47" s="34">
        <v>242.5</v>
      </c>
      <c r="X47" s="34">
        <f t="shared" si="19"/>
        <v>40.416666666666664</v>
      </c>
      <c r="Y47" s="32">
        <v>15.9</v>
      </c>
      <c r="Z47" s="28">
        <f t="shared" si="20"/>
        <v>39.34020618556701</v>
      </c>
      <c r="AA47" s="34">
        <v>31.2</v>
      </c>
      <c r="AB47" s="34">
        <f t="shared" si="21"/>
        <v>5.2</v>
      </c>
      <c r="AC47" s="32">
        <v>0</v>
      </c>
      <c r="AD47" s="28">
        <f t="shared" si="22"/>
        <v>0</v>
      </c>
      <c r="AE47" s="34">
        <v>0</v>
      </c>
      <c r="AF47" s="34">
        <f t="shared" si="23"/>
        <v>0</v>
      </c>
      <c r="AG47" s="32">
        <v>0</v>
      </c>
      <c r="AH47" s="28" t="e">
        <f t="shared" si="24"/>
        <v>#DIV/0!</v>
      </c>
      <c r="AI47" s="32"/>
      <c r="AJ47" s="32"/>
      <c r="AK47" s="32"/>
      <c r="AL47" s="28"/>
      <c r="AM47" s="31">
        <v>0</v>
      </c>
      <c r="AN47" s="31">
        <f t="shared" si="25"/>
        <v>0</v>
      </c>
      <c r="AO47" s="28"/>
      <c r="AP47" s="31">
        <v>0</v>
      </c>
      <c r="AQ47" s="30">
        <f t="shared" si="26"/>
        <v>0</v>
      </c>
      <c r="AR47" s="32"/>
      <c r="AS47" s="30">
        <v>3837</v>
      </c>
      <c r="AT47" s="30">
        <f t="shared" si="27"/>
        <v>1279</v>
      </c>
      <c r="AU47" s="32">
        <v>1279</v>
      </c>
      <c r="AV47" s="31">
        <v>0</v>
      </c>
      <c r="AW47" s="28"/>
      <c r="AX47" s="30">
        <v>0</v>
      </c>
      <c r="AY47" s="30">
        <f t="shared" si="28"/>
        <v>0</v>
      </c>
      <c r="AZ47" s="32">
        <v>0</v>
      </c>
      <c r="BA47" s="31">
        <v>0</v>
      </c>
      <c r="BB47" s="31">
        <f t="shared" si="29"/>
        <v>0</v>
      </c>
      <c r="BC47" s="32"/>
      <c r="BD47" s="31">
        <v>0</v>
      </c>
      <c r="BE47" s="31">
        <f t="shared" si="30"/>
        <v>0</v>
      </c>
      <c r="BF47" s="32"/>
      <c r="BG47" s="28">
        <f t="shared" si="74"/>
        <v>550</v>
      </c>
      <c r="BH47" s="28">
        <f t="shared" si="32"/>
        <v>91.66666666666667</v>
      </c>
      <c r="BI47" s="28">
        <f t="shared" si="69"/>
        <v>62</v>
      </c>
      <c r="BJ47" s="28">
        <f t="shared" si="33"/>
        <v>67.63636363636363</v>
      </c>
      <c r="BK47" s="32">
        <v>550</v>
      </c>
      <c r="BL47" s="32">
        <f t="shared" si="34"/>
        <v>91.66666666666667</v>
      </c>
      <c r="BM47" s="32">
        <v>62</v>
      </c>
      <c r="BN47" s="32">
        <f t="shared" si="35"/>
        <v>67.63636363636363</v>
      </c>
      <c r="BO47" s="32">
        <v>0</v>
      </c>
      <c r="BP47" s="32">
        <f t="shared" si="36"/>
        <v>0</v>
      </c>
      <c r="BQ47" s="32">
        <v>0</v>
      </c>
      <c r="BR47" s="32" t="e">
        <f t="shared" si="37"/>
        <v>#DIV/0!</v>
      </c>
      <c r="BS47" s="30">
        <v>0</v>
      </c>
      <c r="BT47" s="30">
        <f t="shared" si="38"/>
        <v>0</v>
      </c>
      <c r="BU47" s="32">
        <v>0</v>
      </c>
      <c r="BV47" s="32" t="e">
        <f t="shared" si="39"/>
        <v>#DIV/0!</v>
      </c>
      <c r="BW47" s="32">
        <v>0</v>
      </c>
      <c r="BX47" s="32">
        <f t="shared" si="40"/>
        <v>0</v>
      </c>
      <c r="BY47" s="32">
        <v>0</v>
      </c>
      <c r="BZ47" s="32" t="e">
        <f t="shared" si="41"/>
        <v>#DIV/0!</v>
      </c>
      <c r="CA47" s="30">
        <v>0</v>
      </c>
      <c r="CB47" s="30">
        <f t="shared" si="42"/>
        <v>0</v>
      </c>
      <c r="CC47" s="32">
        <v>0</v>
      </c>
      <c r="CD47" s="31">
        <v>0</v>
      </c>
      <c r="CE47" s="31">
        <f t="shared" si="43"/>
        <v>0</v>
      </c>
      <c r="CF47" s="32">
        <v>0</v>
      </c>
      <c r="CG47" s="32">
        <v>40.8</v>
      </c>
      <c r="CH47" s="32">
        <f t="shared" si="44"/>
        <v>13.6</v>
      </c>
      <c r="CI47" s="32">
        <v>0</v>
      </c>
      <c r="CJ47" s="32">
        <f t="shared" si="45"/>
        <v>0</v>
      </c>
      <c r="CK47" s="32">
        <v>40.8</v>
      </c>
      <c r="CL47" s="32">
        <f t="shared" si="46"/>
        <v>13.6</v>
      </c>
      <c r="CM47" s="32">
        <v>0</v>
      </c>
      <c r="CN47" s="32">
        <f t="shared" si="47"/>
        <v>0</v>
      </c>
      <c r="CO47" s="31">
        <v>0</v>
      </c>
      <c r="CP47" s="31">
        <f t="shared" si="48"/>
        <v>0</v>
      </c>
      <c r="CQ47" s="32">
        <v>0</v>
      </c>
      <c r="CR47" s="30">
        <v>0</v>
      </c>
      <c r="CS47" s="30">
        <f t="shared" si="49"/>
        <v>0</v>
      </c>
      <c r="CT47" s="32">
        <v>0</v>
      </c>
      <c r="CU47" s="30">
        <v>0</v>
      </c>
      <c r="CV47" s="30">
        <f t="shared" si="50"/>
        <v>0</v>
      </c>
      <c r="CW47" s="32">
        <v>0</v>
      </c>
      <c r="CX47" s="34">
        <v>0</v>
      </c>
      <c r="CY47" s="34">
        <f t="shared" si="51"/>
        <v>0</v>
      </c>
      <c r="CZ47" s="32">
        <v>0</v>
      </c>
      <c r="DA47" s="32">
        <v>0</v>
      </c>
      <c r="DB47" s="28">
        <f t="shared" si="70"/>
        <v>4701.5</v>
      </c>
      <c r="DC47" s="28">
        <f t="shared" si="71"/>
        <v>1429.8833333333332</v>
      </c>
      <c r="DD47" s="28">
        <f t="shared" si="72"/>
        <v>1356.9</v>
      </c>
      <c r="DE47" s="30">
        <v>0</v>
      </c>
      <c r="DF47" s="30">
        <f t="shared" si="52"/>
        <v>0</v>
      </c>
      <c r="DG47" s="32">
        <v>0</v>
      </c>
      <c r="DH47" s="30">
        <v>0</v>
      </c>
      <c r="DI47" s="30">
        <f t="shared" si="53"/>
        <v>0</v>
      </c>
      <c r="DJ47" s="32">
        <v>0</v>
      </c>
      <c r="DK47" s="30">
        <v>0</v>
      </c>
      <c r="DL47" s="30">
        <f t="shared" si="54"/>
        <v>0</v>
      </c>
      <c r="DM47" s="32">
        <v>0</v>
      </c>
      <c r="DN47" s="30">
        <v>0</v>
      </c>
      <c r="DO47" s="30">
        <f t="shared" si="55"/>
        <v>0</v>
      </c>
      <c r="DP47" s="32">
        <v>0</v>
      </c>
      <c r="DQ47" s="30">
        <v>0</v>
      </c>
      <c r="DR47" s="30">
        <f t="shared" si="56"/>
        <v>0</v>
      </c>
      <c r="DS47" s="32">
        <v>0</v>
      </c>
      <c r="DT47" s="32">
        <v>235</v>
      </c>
      <c r="DU47" s="32">
        <f t="shared" si="57"/>
        <v>78.33333333333333</v>
      </c>
      <c r="DV47" s="32">
        <v>0</v>
      </c>
      <c r="DW47" s="32">
        <v>0</v>
      </c>
      <c r="DX47" s="28">
        <f t="shared" si="73"/>
        <v>235</v>
      </c>
      <c r="DY47" s="28">
        <f t="shared" si="58"/>
        <v>78.33333333333333</v>
      </c>
      <c r="DZ47" s="28">
        <f t="shared" si="75"/>
        <v>0</v>
      </c>
    </row>
    <row r="48" spans="1:130" ht="21" customHeight="1">
      <c r="A48" s="26">
        <v>40</v>
      </c>
      <c r="B48" s="58" t="s">
        <v>93</v>
      </c>
      <c r="C48" s="31">
        <v>110</v>
      </c>
      <c r="D48" s="30">
        <v>0</v>
      </c>
      <c r="E48" s="31">
        <v>110</v>
      </c>
      <c r="F48" s="63">
        <v>12</v>
      </c>
      <c r="G48" s="28">
        <f t="shared" si="60"/>
        <v>5323.6</v>
      </c>
      <c r="H48" s="28">
        <f t="shared" si="61"/>
        <v>1509.2333333333333</v>
      </c>
      <c r="I48" s="28">
        <f t="shared" si="62"/>
        <v>1224.667</v>
      </c>
      <c r="J48" s="28">
        <f t="shared" si="14"/>
        <v>81.14497426949666</v>
      </c>
      <c r="K48" s="28">
        <f t="shared" si="63"/>
        <v>1771.8</v>
      </c>
      <c r="L48" s="28">
        <f t="shared" si="64"/>
        <v>325.3</v>
      </c>
      <c r="M48" s="28">
        <f t="shared" si="65"/>
        <v>40.667</v>
      </c>
      <c r="N48" s="28">
        <f t="shared" si="15"/>
        <v>12.50138333845681</v>
      </c>
      <c r="O48" s="28">
        <f t="shared" si="66"/>
        <v>192.8</v>
      </c>
      <c r="P48" s="28">
        <f t="shared" si="67"/>
        <v>32.13333333333333</v>
      </c>
      <c r="Q48" s="28">
        <f t="shared" si="68"/>
        <v>40.667</v>
      </c>
      <c r="R48" s="28">
        <f t="shared" si="16"/>
        <v>126.55705394190872</v>
      </c>
      <c r="S48" s="34">
        <v>2.8</v>
      </c>
      <c r="T48" s="34">
        <f t="shared" si="17"/>
        <v>0.4666666666666666</v>
      </c>
      <c r="U48" s="32">
        <v>0</v>
      </c>
      <c r="V48" s="28">
        <f t="shared" si="18"/>
        <v>0</v>
      </c>
      <c r="W48" s="34">
        <v>199</v>
      </c>
      <c r="X48" s="34">
        <f t="shared" si="19"/>
        <v>33.166666666666664</v>
      </c>
      <c r="Y48" s="32">
        <v>0</v>
      </c>
      <c r="Z48" s="28">
        <f t="shared" si="20"/>
        <v>0</v>
      </c>
      <c r="AA48" s="34">
        <v>190</v>
      </c>
      <c r="AB48" s="34">
        <f t="shared" si="21"/>
        <v>31.666666666666668</v>
      </c>
      <c r="AC48" s="32">
        <v>40.667</v>
      </c>
      <c r="AD48" s="28">
        <f t="shared" si="22"/>
        <v>128.4221052631579</v>
      </c>
      <c r="AE48" s="34">
        <v>0</v>
      </c>
      <c r="AF48" s="34">
        <f t="shared" si="23"/>
        <v>0</v>
      </c>
      <c r="AG48" s="32">
        <v>0</v>
      </c>
      <c r="AH48" s="28" t="e">
        <f t="shared" si="24"/>
        <v>#DIV/0!</v>
      </c>
      <c r="AI48" s="32"/>
      <c r="AJ48" s="32"/>
      <c r="AK48" s="32"/>
      <c r="AL48" s="28"/>
      <c r="AM48" s="31">
        <v>0</v>
      </c>
      <c r="AN48" s="31">
        <f t="shared" si="25"/>
        <v>0</v>
      </c>
      <c r="AO48" s="28"/>
      <c r="AP48" s="31">
        <v>0</v>
      </c>
      <c r="AQ48" s="30">
        <f t="shared" si="26"/>
        <v>0</v>
      </c>
      <c r="AR48" s="32"/>
      <c r="AS48" s="30">
        <v>3551.8</v>
      </c>
      <c r="AT48" s="30">
        <f t="shared" si="27"/>
        <v>1183.9333333333334</v>
      </c>
      <c r="AU48" s="32">
        <v>1184</v>
      </c>
      <c r="AV48" s="31">
        <v>0</v>
      </c>
      <c r="AW48" s="28"/>
      <c r="AX48" s="30">
        <v>0</v>
      </c>
      <c r="AY48" s="30">
        <f t="shared" si="28"/>
        <v>0</v>
      </c>
      <c r="AZ48" s="32">
        <v>0</v>
      </c>
      <c r="BA48" s="31">
        <v>0</v>
      </c>
      <c r="BB48" s="31">
        <f t="shared" si="29"/>
        <v>0</v>
      </c>
      <c r="BC48" s="32"/>
      <c r="BD48" s="31">
        <v>0</v>
      </c>
      <c r="BE48" s="31">
        <f t="shared" si="30"/>
        <v>0</v>
      </c>
      <c r="BF48" s="32"/>
      <c r="BG48" s="28">
        <f t="shared" si="74"/>
        <v>1200</v>
      </c>
      <c r="BH48" s="28">
        <f t="shared" si="32"/>
        <v>200</v>
      </c>
      <c r="BI48" s="28">
        <f t="shared" si="69"/>
        <v>0</v>
      </c>
      <c r="BJ48" s="28">
        <f t="shared" si="33"/>
        <v>0</v>
      </c>
      <c r="BK48" s="32">
        <v>1200</v>
      </c>
      <c r="BL48" s="32">
        <f t="shared" si="34"/>
        <v>200</v>
      </c>
      <c r="BM48" s="32">
        <v>0</v>
      </c>
      <c r="BN48" s="32">
        <f t="shared" si="35"/>
        <v>0</v>
      </c>
      <c r="BO48" s="32">
        <v>0</v>
      </c>
      <c r="BP48" s="32">
        <f t="shared" si="36"/>
        <v>0</v>
      </c>
      <c r="BQ48" s="32">
        <v>0</v>
      </c>
      <c r="BR48" s="32" t="e">
        <f t="shared" si="37"/>
        <v>#DIV/0!</v>
      </c>
      <c r="BS48" s="30">
        <v>0</v>
      </c>
      <c r="BT48" s="30">
        <f t="shared" si="38"/>
        <v>0</v>
      </c>
      <c r="BU48" s="32">
        <v>0</v>
      </c>
      <c r="BV48" s="32" t="e">
        <f t="shared" si="39"/>
        <v>#DIV/0!</v>
      </c>
      <c r="BW48" s="32">
        <v>0</v>
      </c>
      <c r="BX48" s="32">
        <f t="shared" si="40"/>
        <v>0</v>
      </c>
      <c r="BY48" s="32">
        <v>0</v>
      </c>
      <c r="BZ48" s="32" t="e">
        <f t="shared" si="41"/>
        <v>#DIV/0!</v>
      </c>
      <c r="CA48" s="30">
        <v>0</v>
      </c>
      <c r="CB48" s="30">
        <f t="shared" si="42"/>
        <v>0</v>
      </c>
      <c r="CC48" s="32">
        <v>0</v>
      </c>
      <c r="CD48" s="31">
        <v>0</v>
      </c>
      <c r="CE48" s="31">
        <f t="shared" si="43"/>
        <v>0</v>
      </c>
      <c r="CF48" s="32">
        <v>0</v>
      </c>
      <c r="CG48" s="32">
        <v>180</v>
      </c>
      <c r="CH48" s="32">
        <f t="shared" si="44"/>
        <v>60</v>
      </c>
      <c r="CI48" s="32">
        <v>0</v>
      </c>
      <c r="CJ48" s="32">
        <f t="shared" si="45"/>
        <v>0</v>
      </c>
      <c r="CK48" s="32">
        <v>180</v>
      </c>
      <c r="CL48" s="32">
        <f t="shared" si="46"/>
        <v>60</v>
      </c>
      <c r="CM48" s="32">
        <v>0</v>
      </c>
      <c r="CN48" s="32">
        <f t="shared" si="47"/>
        <v>0</v>
      </c>
      <c r="CO48" s="31">
        <v>0</v>
      </c>
      <c r="CP48" s="31">
        <f t="shared" si="48"/>
        <v>0</v>
      </c>
      <c r="CQ48" s="32">
        <v>0</v>
      </c>
      <c r="CR48" s="30">
        <v>0</v>
      </c>
      <c r="CS48" s="30">
        <f t="shared" si="49"/>
        <v>0</v>
      </c>
      <c r="CT48" s="32">
        <v>0</v>
      </c>
      <c r="CU48" s="30">
        <v>0</v>
      </c>
      <c r="CV48" s="30">
        <f t="shared" si="50"/>
        <v>0</v>
      </c>
      <c r="CW48" s="32">
        <v>0</v>
      </c>
      <c r="CX48" s="34">
        <v>0</v>
      </c>
      <c r="CY48" s="34">
        <f t="shared" si="51"/>
        <v>0</v>
      </c>
      <c r="CZ48" s="32">
        <v>0</v>
      </c>
      <c r="DA48" s="32">
        <v>0</v>
      </c>
      <c r="DB48" s="28">
        <f t="shared" si="70"/>
        <v>5323.6</v>
      </c>
      <c r="DC48" s="28">
        <f t="shared" si="71"/>
        <v>1509.2333333333333</v>
      </c>
      <c r="DD48" s="28">
        <f t="shared" si="72"/>
        <v>1224.667</v>
      </c>
      <c r="DE48" s="30">
        <v>0</v>
      </c>
      <c r="DF48" s="30">
        <f t="shared" si="52"/>
        <v>0</v>
      </c>
      <c r="DG48" s="32">
        <v>0</v>
      </c>
      <c r="DH48" s="30">
        <v>0</v>
      </c>
      <c r="DI48" s="30">
        <f t="shared" si="53"/>
        <v>0</v>
      </c>
      <c r="DJ48" s="32">
        <v>0</v>
      </c>
      <c r="DK48" s="30">
        <v>0</v>
      </c>
      <c r="DL48" s="30">
        <f t="shared" si="54"/>
        <v>0</v>
      </c>
      <c r="DM48" s="32">
        <v>0</v>
      </c>
      <c r="DN48" s="30">
        <v>0</v>
      </c>
      <c r="DO48" s="30">
        <f t="shared" si="55"/>
        <v>0</v>
      </c>
      <c r="DP48" s="32">
        <v>0</v>
      </c>
      <c r="DQ48" s="30">
        <v>0</v>
      </c>
      <c r="DR48" s="30">
        <f t="shared" si="56"/>
        <v>0</v>
      </c>
      <c r="DS48" s="32">
        <v>0</v>
      </c>
      <c r="DT48" s="32">
        <v>270</v>
      </c>
      <c r="DU48" s="32">
        <f t="shared" si="57"/>
        <v>90</v>
      </c>
      <c r="DV48" s="32">
        <v>0</v>
      </c>
      <c r="DW48" s="32">
        <v>0</v>
      </c>
      <c r="DX48" s="28">
        <f t="shared" si="73"/>
        <v>270</v>
      </c>
      <c r="DY48" s="28">
        <f t="shared" si="58"/>
        <v>90</v>
      </c>
      <c r="DZ48" s="28">
        <f t="shared" si="75"/>
        <v>0</v>
      </c>
    </row>
    <row r="49" spans="1:130" ht="21" customHeight="1">
      <c r="A49" s="26">
        <v>41</v>
      </c>
      <c r="B49" s="58" t="s">
        <v>94</v>
      </c>
      <c r="C49" s="31">
        <v>233.1</v>
      </c>
      <c r="D49" s="30">
        <v>0</v>
      </c>
      <c r="E49" s="31">
        <v>233.1</v>
      </c>
      <c r="F49" s="64">
        <v>26.1</v>
      </c>
      <c r="G49" s="28">
        <f t="shared" si="60"/>
        <v>4508.9</v>
      </c>
      <c r="H49" s="28">
        <f t="shared" si="61"/>
        <v>1380.8</v>
      </c>
      <c r="I49" s="28">
        <f t="shared" si="62"/>
        <v>1509.6509999999998</v>
      </c>
      <c r="J49" s="28">
        <f t="shared" si="14"/>
        <v>109.33161935110081</v>
      </c>
      <c r="K49" s="28">
        <f t="shared" si="63"/>
        <v>788</v>
      </c>
      <c r="L49" s="28">
        <f t="shared" si="64"/>
        <v>140.5</v>
      </c>
      <c r="M49" s="28">
        <f t="shared" si="65"/>
        <v>269.351</v>
      </c>
      <c r="N49" s="28">
        <f t="shared" si="15"/>
        <v>191.70889679715302</v>
      </c>
      <c r="O49" s="28">
        <f t="shared" si="66"/>
        <v>93</v>
      </c>
      <c r="P49" s="28">
        <f t="shared" si="67"/>
        <v>15.5</v>
      </c>
      <c r="Q49" s="28">
        <f t="shared" si="68"/>
        <v>33.001000000000005</v>
      </c>
      <c r="R49" s="28">
        <f t="shared" si="16"/>
        <v>212.90967741935484</v>
      </c>
      <c r="S49" s="34">
        <v>3</v>
      </c>
      <c r="T49" s="34">
        <f t="shared" si="17"/>
        <v>0.5</v>
      </c>
      <c r="U49" s="32">
        <v>0.051</v>
      </c>
      <c r="V49" s="28">
        <f t="shared" si="18"/>
        <v>10.2</v>
      </c>
      <c r="W49" s="34">
        <v>420</v>
      </c>
      <c r="X49" s="34">
        <f t="shared" si="19"/>
        <v>70</v>
      </c>
      <c r="Y49" s="32">
        <v>156.35</v>
      </c>
      <c r="Z49" s="28">
        <f t="shared" si="20"/>
        <v>223.35714285714286</v>
      </c>
      <c r="AA49" s="34">
        <v>90</v>
      </c>
      <c r="AB49" s="34">
        <f t="shared" si="21"/>
        <v>15</v>
      </c>
      <c r="AC49" s="32">
        <v>32.95</v>
      </c>
      <c r="AD49" s="28">
        <f t="shared" si="22"/>
        <v>219.66666666666669</v>
      </c>
      <c r="AE49" s="34">
        <v>0</v>
      </c>
      <c r="AF49" s="34">
        <f t="shared" si="23"/>
        <v>0</v>
      </c>
      <c r="AG49" s="32">
        <v>0</v>
      </c>
      <c r="AH49" s="28" t="e">
        <f t="shared" si="24"/>
        <v>#DIV/0!</v>
      </c>
      <c r="AI49" s="32"/>
      <c r="AJ49" s="32"/>
      <c r="AK49" s="32"/>
      <c r="AL49" s="28"/>
      <c r="AM49" s="31">
        <v>0</v>
      </c>
      <c r="AN49" s="31">
        <f t="shared" si="25"/>
        <v>0</v>
      </c>
      <c r="AO49" s="28"/>
      <c r="AP49" s="31">
        <v>0</v>
      </c>
      <c r="AQ49" s="30">
        <f t="shared" si="26"/>
        <v>0</v>
      </c>
      <c r="AR49" s="32"/>
      <c r="AS49" s="31">
        <v>3720.9</v>
      </c>
      <c r="AT49" s="30">
        <f t="shared" si="27"/>
        <v>1240.3</v>
      </c>
      <c r="AU49" s="32">
        <v>1240.3</v>
      </c>
      <c r="AV49" s="31">
        <v>0</v>
      </c>
      <c r="AW49" s="28"/>
      <c r="AX49" s="30">
        <v>0</v>
      </c>
      <c r="AY49" s="30">
        <f t="shared" si="28"/>
        <v>0</v>
      </c>
      <c r="AZ49" s="32">
        <v>0</v>
      </c>
      <c r="BA49" s="31">
        <v>0</v>
      </c>
      <c r="BB49" s="31">
        <f t="shared" si="29"/>
        <v>0</v>
      </c>
      <c r="BC49" s="32"/>
      <c r="BD49" s="31">
        <v>0</v>
      </c>
      <c r="BE49" s="31">
        <f t="shared" si="30"/>
        <v>0</v>
      </c>
      <c r="BF49" s="32"/>
      <c r="BG49" s="28">
        <f t="shared" si="74"/>
        <v>220</v>
      </c>
      <c r="BH49" s="28">
        <f t="shared" si="32"/>
        <v>36.666666666666664</v>
      </c>
      <c r="BI49" s="28">
        <f t="shared" si="69"/>
        <v>80</v>
      </c>
      <c r="BJ49" s="28">
        <f t="shared" si="33"/>
        <v>218.18181818181822</v>
      </c>
      <c r="BK49" s="32">
        <v>220</v>
      </c>
      <c r="BL49" s="32">
        <f t="shared" si="34"/>
        <v>36.666666666666664</v>
      </c>
      <c r="BM49" s="32">
        <v>80</v>
      </c>
      <c r="BN49" s="32">
        <f t="shared" si="35"/>
        <v>218.18181818181822</v>
      </c>
      <c r="BO49" s="32">
        <v>0</v>
      </c>
      <c r="BP49" s="32">
        <f t="shared" si="36"/>
        <v>0</v>
      </c>
      <c r="BQ49" s="32">
        <v>0</v>
      </c>
      <c r="BR49" s="32" t="e">
        <f t="shared" si="37"/>
        <v>#DIV/0!</v>
      </c>
      <c r="BS49" s="30">
        <v>0</v>
      </c>
      <c r="BT49" s="30">
        <f t="shared" si="38"/>
        <v>0</v>
      </c>
      <c r="BU49" s="32">
        <v>0</v>
      </c>
      <c r="BV49" s="32" t="e">
        <f t="shared" si="39"/>
        <v>#DIV/0!</v>
      </c>
      <c r="BW49" s="32">
        <v>0</v>
      </c>
      <c r="BX49" s="32">
        <f t="shared" si="40"/>
        <v>0</v>
      </c>
      <c r="BY49" s="32">
        <v>0</v>
      </c>
      <c r="BZ49" s="32" t="e">
        <f t="shared" si="41"/>
        <v>#DIV/0!</v>
      </c>
      <c r="CA49" s="30">
        <v>0</v>
      </c>
      <c r="CB49" s="30">
        <f t="shared" si="42"/>
        <v>0</v>
      </c>
      <c r="CC49" s="32">
        <v>0</v>
      </c>
      <c r="CD49" s="31">
        <v>0</v>
      </c>
      <c r="CE49" s="31">
        <f t="shared" si="43"/>
        <v>0</v>
      </c>
      <c r="CF49" s="32">
        <v>0</v>
      </c>
      <c r="CG49" s="32">
        <v>55</v>
      </c>
      <c r="CH49" s="32">
        <f t="shared" si="44"/>
        <v>18.333333333333332</v>
      </c>
      <c r="CI49" s="32">
        <v>0</v>
      </c>
      <c r="CJ49" s="32">
        <f t="shared" si="45"/>
        <v>0</v>
      </c>
      <c r="CK49" s="32">
        <v>55</v>
      </c>
      <c r="CL49" s="32">
        <f t="shared" si="46"/>
        <v>18.333333333333332</v>
      </c>
      <c r="CM49" s="32">
        <v>0</v>
      </c>
      <c r="CN49" s="32">
        <f t="shared" si="47"/>
        <v>0</v>
      </c>
      <c r="CO49" s="31">
        <v>0</v>
      </c>
      <c r="CP49" s="31">
        <f t="shared" si="48"/>
        <v>0</v>
      </c>
      <c r="CQ49" s="32">
        <v>0</v>
      </c>
      <c r="CR49" s="30">
        <v>0</v>
      </c>
      <c r="CS49" s="30">
        <f t="shared" si="49"/>
        <v>0</v>
      </c>
      <c r="CT49" s="32">
        <v>0</v>
      </c>
      <c r="CU49" s="30">
        <v>0</v>
      </c>
      <c r="CV49" s="30">
        <f t="shared" si="50"/>
        <v>0</v>
      </c>
      <c r="CW49" s="32">
        <v>0</v>
      </c>
      <c r="CX49" s="34">
        <v>0</v>
      </c>
      <c r="CY49" s="34">
        <f t="shared" si="51"/>
        <v>0</v>
      </c>
      <c r="CZ49" s="32">
        <v>0</v>
      </c>
      <c r="DA49" s="32">
        <v>0</v>
      </c>
      <c r="DB49" s="28">
        <f t="shared" si="70"/>
        <v>4508.9</v>
      </c>
      <c r="DC49" s="28">
        <f t="shared" si="71"/>
        <v>1380.8</v>
      </c>
      <c r="DD49" s="28">
        <f t="shared" si="72"/>
        <v>1509.6509999999998</v>
      </c>
      <c r="DE49" s="30">
        <v>0</v>
      </c>
      <c r="DF49" s="30">
        <f t="shared" si="52"/>
        <v>0</v>
      </c>
      <c r="DG49" s="32">
        <v>0</v>
      </c>
      <c r="DH49" s="30">
        <v>0</v>
      </c>
      <c r="DI49" s="30">
        <f t="shared" si="53"/>
        <v>0</v>
      </c>
      <c r="DJ49" s="32">
        <v>0</v>
      </c>
      <c r="DK49" s="30">
        <v>0</v>
      </c>
      <c r="DL49" s="30">
        <f t="shared" si="54"/>
        <v>0</v>
      </c>
      <c r="DM49" s="32">
        <v>0</v>
      </c>
      <c r="DN49" s="30">
        <v>0</v>
      </c>
      <c r="DO49" s="30">
        <f t="shared" si="55"/>
        <v>0</v>
      </c>
      <c r="DP49" s="32">
        <v>0</v>
      </c>
      <c r="DQ49" s="30">
        <v>0</v>
      </c>
      <c r="DR49" s="30">
        <f t="shared" si="56"/>
        <v>0</v>
      </c>
      <c r="DS49" s="32">
        <v>0</v>
      </c>
      <c r="DT49" s="32">
        <v>230</v>
      </c>
      <c r="DU49" s="32">
        <f t="shared" si="57"/>
        <v>76.66666666666667</v>
      </c>
      <c r="DV49" s="32">
        <v>0</v>
      </c>
      <c r="DW49" s="32">
        <v>0</v>
      </c>
      <c r="DX49" s="28">
        <f t="shared" si="73"/>
        <v>230</v>
      </c>
      <c r="DY49" s="28">
        <f t="shared" si="58"/>
        <v>76.66666666666667</v>
      </c>
      <c r="DZ49" s="28">
        <f t="shared" si="75"/>
        <v>0</v>
      </c>
    </row>
    <row r="50" spans="1:130" ht="21" customHeight="1">
      <c r="A50" s="26">
        <v>42</v>
      </c>
      <c r="B50" s="58" t="s">
        <v>95</v>
      </c>
      <c r="C50" s="31">
        <v>14.3</v>
      </c>
      <c r="D50" s="30">
        <v>0</v>
      </c>
      <c r="E50" s="31">
        <v>14.3</v>
      </c>
      <c r="F50" s="64">
        <v>117.8</v>
      </c>
      <c r="G50" s="28">
        <f t="shared" si="60"/>
        <v>11818.800000000001</v>
      </c>
      <c r="H50" s="28">
        <f t="shared" si="61"/>
        <v>3609.15</v>
      </c>
      <c r="I50" s="28">
        <f t="shared" si="62"/>
        <v>3619.436</v>
      </c>
      <c r="J50" s="28">
        <f t="shared" si="14"/>
        <v>100.28499785268</v>
      </c>
      <c r="K50" s="28">
        <f t="shared" si="63"/>
        <v>2262.7</v>
      </c>
      <c r="L50" s="28">
        <f t="shared" si="64"/>
        <v>423.78333333333336</v>
      </c>
      <c r="M50" s="28">
        <f t="shared" si="65"/>
        <v>434.036</v>
      </c>
      <c r="N50" s="28">
        <f t="shared" si="15"/>
        <v>102.41931804774451</v>
      </c>
      <c r="O50" s="28">
        <f t="shared" si="66"/>
        <v>1165.4</v>
      </c>
      <c r="P50" s="28">
        <f t="shared" si="67"/>
        <v>194.23333333333335</v>
      </c>
      <c r="Q50" s="28">
        <f t="shared" si="68"/>
        <v>221</v>
      </c>
      <c r="R50" s="28">
        <f t="shared" si="16"/>
        <v>113.78067616269092</v>
      </c>
      <c r="S50" s="34">
        <v>0</v>
      </c>
      <c r="T50" s="34">
        <f t="shared" si="17"/>
        <v>0</v>
      </c>
      <c r="U50" s="32">
        <v>0</v>
      </c>
      <c r="V50" s="28" t="e">
        <f t="shared" si="18"/>
        <v>#DIV/0!</v>
      </c>
      <c r="W50" s="34">
        <v>817.3</v>
      </c>
      <c r="X50" s="34">
        <f t="shared" si="19"/>
        <v>136.21666666666667</v>
      </c>
      <c r="Y50" s="32">
        <v>213</v>
      </c>
      <c r="Z50" s="28">
        <f t="shared" si="20"/>
        <v>156.36853052734614</v>
      </c>
      <c r="AA50" s="34">
        <v>1165.4</v>
      </c>
      <c r="AB50" s="34">
        <f t="shared" si="21"/>
        <v>194.23333333333335</v>
      </c>
      <c r="AC50" s="32">
        <v>221</v>
      </c>
      <c r="AD50" s="28">
        <f t="shared" si="22"/>
        <v>113.78067616269092</v>
      </c>
      <c r="AE50" s="34">
        <v>40</v>
      </c>
      <c r="AF50" s="34">
        <f t="shared" si="23"/>
        <v>13.333333333333334</v>
      </c>
      <c r="AG50" s="32">
        <v>0.036</v>
      </c>
      <c r="AH50" s="28">
        <f t="shared" si="24"/>
        <v>0.26999999999999996</v>
      </c>
      <c r="AI50" s="32"/>
      <c r="AJ50" s="32"/>
      <c r="AK50" s="32"/>
      <c r="AL50" s="28"/>
      <c r="AM50" s="31">
        <v>0</v>
      </c>
      <c r="AN50" s="31">
        <f t="shared" si="25"/>
        <v>0</v>
      </c>
      <c r="AO50" s="28"/>
      <c r="AP50" s="31">
        <v>0</v>
      </c>
      <c r="AQ50" s="30">
        <f t="shared" si="26"/>
        <v>0</v>
      </c>
      <c r="AR50" s="32"/>
      <c r="AS50" s="30">
        <v>9556.1</v>
      </c>
      <c r="AT50" s="30">
        <f t="shared" si="27"/>
        <v>3185.366666666667</v>
      </c>
      <c r="AU50" s="32">
        <v>3185.4</v>
      </c>
      <c r="AV50" s="31">
        <v>0</v>
      </c>
      <c r="AW50" s="28"/>
      <c r="AX50" s="30">
        <v>0</v>
      </c>
      <c r="AY50" s="30">
        <f t="shared" si="28"/>
        <v>0</v>
      </c>
      <c r="AZ50" s="32">
        <v>0</v>
      </c>
      <c r="BA50" s="31">
        <v>0</v>
      </c>
      <c r="BB50" s="31">
        <f t="shared" si="29"/>
        <v>0</v>
      </c>
      <c r="BC50" s="32"/>
      <c r="BD50" s="31">
        <v>0</v>
      </c>
      <c r="BE50" s="31">
        <f t="shared" si="30"/>
        <v>0</v>
      </c>
      <c r="BF50" s="32"/>
      <c r="BG50" s="28">
        <f t="shared" si="74"/>
        <v>0</v>
      </c>
      <c r="BH50" s="28">
        <f t="shared" si="32"/>
        <v>0</v>
      </c>
      <c r="BI50" s="28">
        <f t="shared" si="69"/>
        <v>0</v>
      </c>
      <c r="BJ50" s="28" t="e">
        <f t="shared" si="33"/>
        <v>#DIV/0!</v>
      </c>
      <c r="BK50" s="32">
        <v>0</v>
      </c>
      <c r="BL50" s="32">
        <f t="shared" si="34"/>
        <v>0</v>
      </c>
      <c r="BM50" s="32">
        <v>0</v>
      </c>
      <c r="BN50" s="32" t="e">
        <f t="shared" si="35"/>
        <v>#DIV/0!</v>
      </c>
      <c r="BO50" s="32">
        <v>0</v>
      </c>
      <c r="BP50" s="32">
        <f t="shared" si="36"/>
        <v>0</v>
      </c>
      <c r="BQ50" s="32">
        <v>0</v>
      </c>
      <c r="BR50" s="32" t="e">
        <f t="shared" si="37"/>
        <v>#DIV/0!</v>
      </c>
      <c r="BS50" s="30">
        <v>0</v>
      </c>
      <c r="BT50" s="30">
        <f t="shared" si="38"/>
        <v>0</v>
      </c>
      <c r="BU50" s="32">
        <v>0</v>
      </c>
      <c r="BV50" s="32" t="e">
        <f t="shared" si="39"/>
        <v>#DIV/0!</v>
      </c>
      <c r="BW50" s="32">
        <v>0</v>
      </c>
      <c r="BX50" s="32">
        <f t="shared" si="40"/>
        <v>0</v>
      </c>
      <c r="BY50" s="32">
        <v>0</v>
      </c>
      <c r="BZ50" s="32" t="e">
        <f t="shared" si="41"/>
        <v>#DIV/0!</v>
      </c>
      <c r="CA50" s="30">
        <v>0</v>
      </c>
      <c r="CB50" s="30">
        <f t="shared" si="42"/>
        <v>0</v>
      </c>
      <c r="CC50" s="32">
        <v>0</v>
      </c>
      <c r="CD50" s="31">
        <v>0</v>
      </c>
      <c r="CE50" s="31">
        <f t="shared" si="43"/>
        <v>0</v>
      </c>
      <c r="CF50" s="32">
        <v>0</v>
      </c>
      <c r="CG50" s="32">
        <v>240</v>
      </c>
      <c r="CH50" s="32">
        <f t="shared" si="44"/>
        <v>80</v>
      </c>
      <c r="CI50" s="32">
        <v>0</v>
      </c>
      <c r="CJ50" s="32">
        <f t="shared" si="45"/>
        <v>0</v>
      </c>
      <c r="CK50" s="32">
        <v>240</v>
      </c>
      <c r="CL50" s="32">
        <f t="shared" si="46"/>
        <v>80</v>
      </c>
      <c r="CM50" s="32">
        <v>0</v>
      </c>
      <c r="CN50" s="32">
        <f t="shared" si="47"/>
        <v>0</v>
      </c>
      <c r="CO50" s="31">
        <v>0</v>
      </c>
      <c r="CP50" s="31">
        <f t="shared" si="48"/>
        <v>0</v>
      </c>
      <c r="CQ50" s="32">
        <v>0</v>
      </c>
      <c r="CR50" s="30">
        <v>0</v>
      </c>
      <c r="CS50" s="30">
        <f t="shared" si="49"/>
        <v>0</v>
      </c>
      <c r="CT50" s="32">
        <v>0</v>
      </c>
      <c r="CU50" s="30">
        <v>0</v>
      </c>
      <c r="CV50" s="30">
        <f t="shared" si="50"/>
        <v>0</v>
      </c>
      <c r="CW50" s="32">
        <v>0</v>
      </c>
      <c r="CX50" s="34">
        <v>0</v>
      </c>
      <c r="CY50" s="34">
        <f t="shared" si="51"/>
        <v>0</v>
      </c>
      <c r="CZ50" s="32">
        <v>0</v>
      </c>
      <c r="DA50" s="32">
        <v>0</v>
      </c>
      <c r="DB50" s="28">
        <f t="shared" si="70"/>
        <v>11818.800000000001</v>
      </c>
      <c r="DC50" s="28">
        <f t="shared" si="71"/>
        <v>3609.15</v>
      </c>
      <c r="DD50" s="28">
        <f t="shared" si="72"/>
        <v>3619.436</v>
      </c>
      <c r="DE50" s="30">
        <v>0</v>
      </c>
      <c r="DF50" s="30">
        <f t="shared" si="52"/>
        <v>0</v>
      </c>
      <c r="DG50" s="32">
        <v>0</v>
      </c>
      <c r="DH50" s="30">
        <v>0</v>
      </c>
      <c r="DI50" s="30">
        <f t="shared" si="53"/>
        <v>0</v>
      </c>
      <c r="DJ50" s="32">
        <v>0</v>
      </c>
      <c r="DK50" s="30">
        <v>0</v>
      </c>
      <c r="DL50" s="30">
        <f t="shared" si="54"/>
        <v>0</v>
      </c>
      <c r="DM50" s="32">
        <v>0</v>
      </c>
      <c r="DN50" s="30">
        <v>0</v>
      </c>
      <c r="DO50" s="30">
        <f t="shared" si="55"/>
        <v>0</v>
      </c>
      <c r="DP50" s="32">
        <v>0</v>
      </c>
      <c r="DQ50" s="30">
        <v>0</v>
      </c>
      <c r="DR50" s="30">
        <f t="shared" si="56"/>
        <v>0</v>
      </c>
      <c r="DS50" s="32">
        <v>0</v>
      </c>
      <c r="DT50" s="32">
        <v>600</v>
      </c>
      <c r="DU50" s="32">
        <f t="shared" si="57"/>
        <v>200</v>
      </c>
      <c r="DV50" s="32">
        <v>0</v>
      </c>
      <c r="DW50" s="32">
        <v>0</v>
      </c>
      <c r="DX50" s="28">
        <f t="shared" si="73"/>
        <v>600</v>
      </c>
      <c r="DY50" s="28">
        <f t="shared" si="58"/>
        <v>200</v>
      </c>
      <c r="DZ50" s="28">
        <f t="shared" si="75"/>
        <v>0</v>
      </c>
    </row>
    <row r="51" spans="1:130" ht="21" customHeight="1">
      <c r="A51" s="26">
        <v>43</v>
      </c>
      <c r="B51" s="58" t="s">
        <v>96</v>
      </c>
      <c r="C51" s="31">
        <v>22.6</v>
      </c>
      <c r="D51" s="30">
        <v>0</v>
      </c>
      <c r="E51" s="31">
        <v>22.6</v>
      </c>
      <c r="F51" s="64">
        <v>23.4</v>
      </c>
      <c r="G51" s="28">
        <f t="shared" si="60"/>
        <v>4610</v>
      </c>
      <c r="H51" s="28">
        <f t="shared" si="61"/>
        <v>1360.0000000000002</v>
      </c>
      <c r="I51" s="28">
        <f t="shared" si="62"/>
        <v>1427.251</v>
      </c>
      <c r="J51" s="28">
        <f t="shared" si="14"/>
        <v>104.94492647058821</v>
      </c>
      <c r="K51" s="28">
        <f t="shared" si="63"/>
        <v>1110</v>
      </c>
      <c r="L51" s="28">
        <f t="shared" si="64"/>
        <v>193.33333333333331</v>
      </c>
      <c r="M51" s="28">
        <f t="shared" si="65"/>
        <v>260.55100000000004</v>
      </c>
      <c r="N51" s="28">
        <f t="shared" si="15"/>
        <v>134.76775862068968</v>
      </c>
      <c r="O51" s="28">
        <f t="shared" si="66"/>
        <v>260</v>
      </c>
      <c r="P51" s="28">
        <f t="shared" si="67"/>
        <v>43.333333333333336</v>
      </c>
      <c r="Q51" s="28">
        <f t="shared" si="68"/>
        <v>28.351</v>
      </c>
      <c r="R51" s="28">
        <f t="shared" si="16"/>
        <v>65.4253846153846</v>
      </c>
      <c r="S51" s="34">
        <v>0</v>
      </c>
      <c r="T51" s="34">
        <f t="shared" si="17"/>
        <v>0</v>
      </c>
      <c r="U51" s="32">
        <v>0</v>
      </c>
      <c r="V51" s="28" t="e">
        <f t="shared" si="18"/>
        <v>#DIV/0!</v>
      </c>
      <c r="W51" s="34">
        <v>620</v>
      </c>
      <c r="X51" s="34">
        <f t="shared" si="19"/>
        <v>103.33333333333333</v>
      </c>
      <c r="Y51" s="32">
        <v>102.4</v>
      </c>
      <c r="Z51" s="28">
        <f t="shared" si="20"/>
        <v>99.0967741935484</v>
      </c>
      <c r="AA51" s="34">
        <v>260</v>
      </c>
      <c r="AB51" s="34">
        <f t="shared" si="21"/>
        <v>43.333333333333336</v>
      </c>
      <c r="AC51" s="32">
        <v>28.351</v>
      </c>
      <c r="AD51" s="28">
        <f t="shared" si="22"/>
        <v>65.4253846153846</v>
      </c>
      <c r="AE51" s="34">
        <v>0</v>
      </c>
      <c r="AF51" s="34">
        <f t="shared" si="23"/>
        <v>0</v>
      </c>
      <c r="AG51" s="32">
        <v>0</v>
      </c>
      <c r="AH51" s="28" t="e">
        <f t="shared" si="24"/>
        <v>#DIV/0!</v>
      </c>
      <c r="AI51" s="32"/>
      <c r="AJ51" s="32"/>
      <c r="AK51" s="32"/>
      <c r="AL51" s="28"/>
      <c r="AM51" s="31">
        <v>0</v>
      </c>
      <c r="AN51" s="31">
        <f t="shared" si="25"/>
        <v>0</v>
      </c>
      <c r="AO51" s="28"/>
      <c r="AP51" s="31">
        <v>0</v>
      </c>
      <c r="AQ51" s="30">
        <f t="shared" si="26"/>
        <v>0</v>
      </c>
      <c r="AR51" s="32"/>
      <c r="AS51" s="30">
        <v>3500</v>
      </c>
      <c r="AT51" s="30">
        <f t="shared" si="27"/>
        <v>1166.6666666666667</v>
      </c>
      <c r="AU51" s="32">
        <v>1166.7</v>
      </c>
      <c r="AV51" s="31">
        <v>0</v>
      </c>
      <c r="AW51" s="28"/>
      <c r="AX51" s="30">
        <v>0</v>
      </c>
      <c r="AY51" s="30">
        <f t="shared" si="28"/>
        <v>0</v>
      </c>
      <c r="AZ51" s="32">
        <v>0</v>
      </c>
      <c r="BA51" s="31">
        <v>0</v>
      </c>
      <c r="BB51" s="31">
        <f t="shared" si="29"/>
        <v>0</v>
      </c>
      <c r="BC51" s="32"/>
      <c r="BD51" s="31">
        <v>0</v>
      </c>
      <c r="BE51" s="31">
        <f t="shared" si="30"/>
        <v>0</v>
      </c>
      <c r="BF51" s="32"/>
      <c r="BG51" s="28">
        <f t="shared" si="74"/>
        <v>180</v>
      </c>
      <c r="BH51" s="28">
        <f t="shared" si="32"/>
        <v>30</v>
      </c>
      <c r="BI51" s="28">
        <f t="shared" si="69"/>
        <v>129.8</v>
      </c>
      <c r="BJ51" s="28">
        <f t="shared" si="33"/>
        <v>432.6666666666667</v>
      </c>
      <c r="BK51" s="32">
        <v>180</v>
      </c>
      <c r="BL51" s="32">
        <f t="shared" si="34"/>
        <v>30</v>
      </c>
      <c r="BM51" s="32">
        <v>129.8</v>
      </c>
      <c r="BN51" s="32">
        <f t="shared" si="35"/>
        <v>432.6666666666667</v>
      </c>
      <c r="BO51" s="32">
        <v>0</v>
      </c>
      <c r="BP51" s="32">
        <f t="shared" si="36"/>
        <v>0</v>
      </c>
      <c r="BQ51" s="32">
        <v>0</v>
      </c>
      <c r="BR51" s="32" t="e">
        <f t="shared" si="37"/>
        <v>#DIV/0!</v>
      </c>
      <c r="BS51" s="30">
        <v>0</v>
      </c>
      <c r="BT51" s="30">
        <f t="shared" si="38"/>
        <v>0</v>
      </c>
      <c r="BU51" s="32">
        <v>0</v>
      </c>
      <c r="BV51" s="32" t="e">
        <f t="shared" si="39"/>
        <v>#DIV/0!</v>
      </c>
      <c r="BW51" s="32">
        <v>0</v>
      </c>
      <c r="BX51" s="32">
        <f t="shared" si="40"/>
        <v>0</v>
      </c>
      <c r="BY51" s="32">
        <v>0</v>
      </c>
      <c r="BZ51" s="32" t="e">
        <f t="shared" si="41"/>
        <v>#DIV/0!</v>
      </c>
      <c r="CA51" s="30">
        <v>0</v>
      </c>
      <c r="CB51" s="30">
        <f t="shared" si="42"/>
        <v>0</v>
      </c>
      <c r="CC51" s="32">
        <v>0</v>
      </c>
      <c r="CD51" s="31">
        <v>0</v>
      </c>
      <c r="CE51" s="31">
        <f t="shared" si="43"/>
        <v>0</v>
      </c>
      <c r="CF51" s="32">
        <v>0</v>
      </c>
      <c r="CG51" s="32">
        <v>50</v>
      </c>
      <c r="CH51" s="32">
        <f t="shared" si="44"/>
        <v>16.666666666666668</v>
      </c>
      <c r="CI51" s="32">
        <v>0</v>
      </c>
      <c r="CJ51" s="32">
        <f t="shared" si="45"/>
        <v>0</v>
      </c>
      <c r="CK51" s="32">
        <v>50</v>
      </c>
      <c r="CL51" s="32">
        <f t="shared" si="46"/>
        <v>16.666666666666668</v>
      </c>
      <c r="CM51" s="32">
        <v>0</v>
      </c>
      <c r="CN51" s="32">
        <f t="shared" si="47"/>
        <v>0</v>
      </c>
      <c r="CO51" s="31">
        <v>0</v>
      </c>
      <c r="CP51" s="31">
        <f t="shared" si="48"/>
        <v>0</v>
      </c>
      <c r="CQ51" s="32">
        <v>0</v>
      </c>
      <c r="CR51" s="30">
        <v>0</v>
      </c>
      <c r="CS51" s="30">
        <f t="shared" si="49"/>
        <v>0</v>
      </c>
      <c r="CT51" s="32">
        <v>0</v>
      </c>
      <c r="CU51" s="30">
        <v>0</v>
      </c>
      <c r="CV51" s="30">
        <f t="shared" si="50"/>
        <v>0</v>
      </c>
      <c r="CW51" s="32">
        <v>0</v>
      </c>
      <c r="CX51" s="34">
        <v>0</v>
      </c>
      <c r="CY51" s="34">
        <f t="shared" si="51"/>
        <v>0</v>
      </c>
      <c r="CZ51" s="32">
        <v>0</v>
      </c>
      <c r="DA51" s="32">
        <v>0</v>
      </c>
      <c r="DB51" s="28">
        <f t="shared" si="70"/>
        <v>4610</v>
      </c>
      <c r="DC51" s="28">
        <f t="shared" si="71"/>
        <v>1360.0000000000002</v>
      </c>
      <c r="DD51" s="28">
        <f t="shared" si="72"/>
        <v>1427.251</v>
      </c>
      <c r="DE51" s="30">
        <v>0</v>
      </c>
      <c r="DF51" s="30">
        <f t="shared" si="52"/>
        <v>0</v>
      </c>
      <c r="DG51" s="32">
        <v>0</v>
      </c>
      <c r="DH51" s="30">
        <v>0</v>
      </c>
      <c r="DI51" s="30">
        <f t="shared" si="53"/>
        <v>0</v>
      </c>
      <c r="DJ51" s="32">
        <v>0</v>
      </c>
      <c r="DK51" s="30">
        <v>0</v>
      </c>
      <c r="DL51" s="30">
        <f t="shared" si="54"/>
        <v>0</v>
      </c>
      <c r="DM51" s="32">
        <v>0</v>
      </c>
      <c r="DN51" s="30">
        <v>0</v>
      </c>
      <c r="DO51" s="30">
        <f t="shared" si="55"/>
        <v>0</v>
      </c>
      <c r="DP51" s="32">
        <v>0</v>
      </c>
      <c r="DQ51" s="30">
        <v>0</v>
      </c>
      <c r="DR51" s="30">
        <f t="shared" si="56"/>
        <v>0</v>
      </c>
      <c r="DS51" s="32">
        <v>0</v>
      </c>
      <c r="DT51" s="32">
        <v>235</v>
      </c>
      <c r="DU51" s="32">
        <f t="shared" si="57"/>
        <v>78.33333333333333</v>
      </c>
      <c r="DV51" s="32">
        <v>0</v>
      </c>
      <c r="DW51" s="32">
        <v>0</v>
      </c>
      <c r="DX51" s="28">
        <f t="shared" si="73"/>
        <v>235</v>
      </c>
      <c r="DY51" s="28">
        <f t="shared" si="58"/>
        <v>78.33333333333333</v>
      </c>
      <c r="DZ51" s="28">
        <f t="shared" si="75"/>
        <v>0</v>
      </c>
    </row>
    <row r="52" spans="1:130" ht="21" customHeight="1">
      <c r="A52" s="26">
        <v>44</v>
      </c>
      <c r="B52" s="58" t="s">
        <v>97</v>
      </c>
      <c r="C52" s="31">
        <v>726.8</v>
      </c>
      <c r="D52" s="30">
        <v>0</v>
      </c>
      <c r="E52" s="31">
        <v>726.8</v>
      </c>
      <c r="F52" s="64">
        <v>432.2</v>
      </c>
      <c r="G52" s="28">
        <f t="shared" si="60"/>
        <v>16817.8</v>
      </c>
      <c r="H52" s="28">
        <f t="shared" si="61"/>
        <v>5103.716666666666</v>
      </c>
      <c r="I52" s="28">
        <f t="shared" si="62"/>
        <v>4561.474999999999</v>
      </c>
      <c r="J52" s="28">
        <f t="shared" si="14"/>
        <v>89.37555310998847</v>
      </c>
      <c r="K52" s="28">
        <f t="shared" si="63"/>
        <v>5741.3</v>
      </c>
      <c r="L52" s="28">
        <f t="shared" si="64"/>
        <v>1411.55</v>
      </c>
      <c r="M52" s="28">
        <f t="shared" si="65"/>
        <v>869.275</v>
      </c>
      <c r="N52" s="28">
        <f t="shared" si="15"/>
        <v>61.58301158301158</v>
      </c>
      <c r="O52" s="28">
        <f t="shared" si="66"/>
        <v>1693.3000000000002</v>
      </c>
      <c r="P52" s="28">
        <f t="shared" si="67"/>
        <v>282.2166666666667</v>
      </c>
      <c r="Q52" s="28">
        <f t="shared" si="68"/>
        <v>477.295</v>
      </c>
      <c r="R52" s="28">
        <f t="shared" si="16"/>
        <v>169.12360479537</v>
      </c>
      <c r="S52" s="34">
        <v>13.9</v>
      </c>
      <c r="T52" s="34">
        <f t="shared" si="17"/>
        <v>2.316666666666667</v>
      </c>
      <c r="U52" s="32">
        <v>0.095</v>
      </c>
      <c r="V52" s="28">
        <f t="shared" si="18"/>
        <v>4.100719424460431</v>
      </c>
      <c r="W52" s="34">
        <v>1200</v>
      </c>
      <c r="X52" s="34">
        <f t="shared" si="19"/>
        <v>200</v>
      </c>
      <c r="Y52" s="32">
        <v>107.2</v>
      </c>
      <c r="Z52" s="28">
        <f t="shared" si="20"/>
        <v>53.6</v>
      </c>
      <c r="AA52" s="34">
        <v>1679.4</v>
      </c>
      <c r="AB52" s="34">
        <f t="shared" si="21"/>
        <v>279.90000000000003</v>
      </c>
      <c r="AC52" s="32">
        <v>477.2</v>
      </c>
      <c r="AD52" s="28">
        <f t="shared" si="22"/>
        <v>170.48946052161483</v>
      </c>
      <c r="AE52" s="34">
        <v>28</v>
      </c>
      <c r="AF52" s="34">
        <f t="shared" si="23"/>
        <v>9.333333333333334</v>
      </c>
      <c r="AG52" s="32">
        <v>0</v>
      </c>
      <c r="AH52" s="28">
        <f t="shared" si="24"/>
        <v>0</v>
      </c>
      <c r="AI52" s="32"/>
      <c r="AJ52" s="32"/>
      <c r="AK52" s="32"/>
      <c r="AL52" s="28"/>
      <c r="AM52" s="31">
        <v>0</v>
      </c>
      <c r="AN52" s="31">
        <f t="shared" si="25"/>
        <v>0</v>
      </c>
      <c r="AO52" s="28"/>
      <c r="AP52" s="31">
        <v>0</v>
      </c>
      <c r="AQ52" s="30">
        <f t="shared" si="26"/>
        <v>0</v>
      </c>
      <c r="AR52" s="32"/>
      <c r="AS52" s="30">
        <v>11076.5</v>
      </c>
      <c r="AT52" s="30">
        <f t="shared" si="27"/>
        <v>3692.1666666666665</v>
      </c>
      <c r="AU52" s="32">
        <v>3692.2</v>
      </c>
      <c r="AV52" s="31">
        <v>0</v>
      </c>
      <c r="AW52" s="28"/>
      <c r="AX52" s="30">
        <v>0</v>
      </c>
      <c r="AY52" s="30">
        <f t="shared" si="28"/>
        <v>0</v>
      </c>
      <c r="AZ52" s="32">
        <v>0</v>
      </c>
      <c r="BA52" s="31">
        <v>0</v>
      </c>
      <c r="BB52" s="31">
        <f t="shared" si="29"/>
        <v>0</v>
      </c>
      <c r="BC52" s="32"/>
      <c r="BD52" s="31">
        <v>0</v>
      </c>
      <c r="BE52" s="31">
        <f t="shared" si="30"/>
        <v>0</v>
      </c>
      <c r="BF52" s="32"/>
      <c r="BG52" s="28">
        <f t="shared" si="74"/>
        <v>120</v>
      </c>
      <c r="BH52" s="28">
        <f t="shared" si="32"/>
        <v>20</v>
      </c>
      <c r="BI52" s="28">
        <f t="shared" si="69"/>
        <v>0</v>
      </c>
      <c r="BJ52" s="28">
        <f t="shared" si="33"/>
        <v>0</v>
      </c>
      <c r="BK52" s="32">
        <v>120</v>
      </c>
      <c r="BL52" s="32">
        <f t="shared" si="34"/>
        <v>20</v>
      </c>
      <c r="BM52" s="32">
        <v>0</v>
      </c>
      <c r="BN52" s="32">
        <f t="shared" si="35"/>
        <v>0</v>
      </c>
      <c r="BO52" s="32">
        <v>0</v>
      </c>
      <c r="BP52" s="32">
        <f t="shared" si="36"/>
        <v>0</v>
      </c>
      <c r="BQ52" s="32">
        <v>0</v>
      </c>
      <c r="BR52" s="32" t="e">
        <f t="shared" si="37"/>
        <v>#DIV/0!</v>
      </c>
      <c r="BS52" s="30">
        <v>0</v>
      </c>
      <c r="BT52" s="30">
        <f t="shared" si="38"/>
        <v>0</v>
      </c>
      <c r="BU52" s="32">
        <v>0</v>
      </c>
      <c r="BV52" s="32" t="e">
        <f t="shared" si="39"/>
        <v>#DIV/0!</v>
      </c>
      <c r="BW52" s="32">
        <v>0</v>
      </c>
      <c r="BX52" s="32">
        <f t="shared" si="40"/>
        <v>0</v>
      </c>
      <c r="BY52" s="32">
        <v>0</v>
      </c>
      <c r="BZ52" s="32" t="e">
        <f t="shared" si="41"/>
        <v>#DIV/0!</v>
      </c>
      <c r="CA52" s="30">
        <v>0</v>
      </c>
      <c r="CB52" s="30">
        <f t="shared" si="42"/>
        <v>0</v>
      </c>
      <c r="CC52" s="32">
        <v>0</v>
      </c>
      <c r="CD52" s="31">
        <v>0</v>
      </c>
      <c r="CE52" s="31">
        <f t="shared" si="43"/>
        <v>0</v>
      </c>
      <c r="CF52" s="32">
        <v>0</v>
      </c>
      <c r="CG52" s="32">
        <v>600</v>
      </c>
      <c r="CH52" s="32">
        <f t="shared" si="44"/>
        <v>200</v>
      </c>
      <c r="CI52" s="32">
        <v>0</v>
      </c>
      <c r="CJ52" s="32">
        <f t="shared" si="45"/>
        <v>0</v>
      </c>
      <c r="CK52" s="32">
        <v>600</v>
      </c>
      <c r="CL52" s="32">
        <f t="shared" si="46"/>
        <v>200</v>
      </c>
      <c r="CM52" s="32">
        <v>0</v>
      </c>
      <c r="CN52" s="32">
        <f t="shared" si="47"/>
        <v>0</v>
      </c>
      <c r="CO52" s="31">
        <v>0</v>
      </c>
      <c r="CP52" s="31">
        <f t="shared" si="48"/>
        <v>0</v>
      </c>
      <c r="CQ52" s="32">
        <v>0</v>
      </c>
      <c r="CR52" s="30">
        <v>0</v>
      </c>
      <c r="CS52" s="30">
        <f t="shared" si="49"/>
        <v>0</v>
      </c>
      <c r="CT52" s="32">
        <v>0</v>
      </c>
      <c r="CU52" s="30">
        <v>0</v>
      </c>
      <c r="CV52" s="30">
        <f t="shared" si="50"/>
        <v>0</v>
      </c>
      <c r="CW52" s="32">
        <v>0</v>
      </c>
      <c r="CX52" s="34">
        <v>2100</v>
      </c>
      <c r="CY52" s="34">
        <f t="shared" si="51"/>
        <v>700</v>
      </c>
      <c r="CZ52" s="32">
        <v>284.78</v>
      </c>
      <c r="DA52" s="32">
        <v>0</v>
      </c>
      <c r="DB52" s="28">
        <f t="shared" si="70"/>
        <v>16817.8</v>
      </c>
      <c r="DC52" s="28">
        <f t="shared" si="71"/>
        <v>5103.716666666666</v>
      </c>
      <c r="DD52" s="28">
        <f t="shared" si="72"/>
        <v>4561.474999999999</v>
      </c>
      <c r="DE52" s="30">
        <v>0</v>
      </c>
      <c r="DF52" s="30">
        <f t="shared" si="52"/>
        <v>0</v>
      </c>
      <c r="DG52" s="32">
        <v>0</v>
      </c>
      <c r="DH52" s="30">
        <v>0</v>
      </c>
      <c r="DI52" s="30">
        <f t="shared" si="53"/>
        <v>0</v>
      </c>
      <c r="DJ52" s="32">
        <v>0</v>
      </c>
      <c r="DK52" s="30">
        <v>0</v>
      </c>
      <c r="DL52" s="30">
        <f t="shared" si="54"/>
        <v>0</v>
      </c>
      <c r="DM52" s="32">
        <v>0</v>
      </c>
      <c r="DN52" s="30">
        <v>0</v>
      </c>
      <c r="DO52" s="30">
        <f t="shared" si="55"/>
        <v>0</v>
      </c>
      <c r="DP52" s="32">
        <v>0</v>
      </c>
      <c r="DQ52" s="30">
        <v>0</v>
      </c>
      <c r="DR52" s="30">
        <f t="shared" si="56"/>
        <v>0</v>
      </c>
      <c r="DS52" s="32">
        <v>0</v>
      </c>
      <c r="DT52" s="32">
        <v>0</v>
      </c>
      <c r="DU52" s="32">
        <f t="shared" si="57"/>
        <v>0</v>
      </c>
      <c r="DV52" s="32">
        <v>0</v>
      </c>
      <c r="DW52" s="32">
        <v>0</v>
      </c>
      <c r="DX52" s="28">
        <f t="shared" si="73"/>
        <v>0</v>
      </c>
      <c r="DY52" s="28">
        <f t="shared" si="58"/>
        <v>0</v>
      </c>
      <c r="DZ52" s="28">
        <f t="shared" si="75"/>
        <v>0</v>
      </c>
    </row>
    <row r="53" spans="1:130" ht="21" customHeight="1">
      <c r="A53" s="26">
        <v>45</v>
      </c>
      <c r="B53" s="58" t="s">
        <v>98</v>
      </c>
      <c r="C53" s="31">
        <v>1528.1</v>
      </c>
      <c r="D53" s="30">
        <v>0</v>
      </c>
      <c r="E53" s="31">
        <v>1653.1</v>
      </c>
      <c r="F53" s="64">
        <v>1102.4</v>
      </c>
      <c r="G53" s="28">
        <f t="shared" si="60"/>
        <v>18848.4</v>
      </c>
      <c r="H53" s="28">
        <f t="shared" si="61"/>
        <v>5599.566666666666</v>
      </c>
      <c r="I53" s="28">
        <f t="shared" si="62"/>
        <v>5872.544000000001</v>
      </c>
      <c r="J53" s="28">
        <f t="shared" si="14"/>
        <v>104.87497246810769</v>
      </c>
      <c r="K53" s="28">
        <f t="shared" si="63"/>
        <v>5682.599999999999</v>
      </c>
      <c r="L53" s="28">
        <f t="shared" si="64"/>
        <v>1210.9666666666667</v>
      </c>
      <c r="M53" s="28">
        <f t="shared" si="65"/>
        <v>1483.944</v>
      </c>
      <c r="N53" s="28">
        <f t="shared" si="15"/>
        <v>122.54210135153734</v>
      </c>
      <c r="O53" s="28">
        <f t="shared" si="66"/>
        <v>2207.4</v>
      </c>
      <c r="P53" s="28">
        <f t="shared" si="67"/>
        <v>367.90000000000003</v>
      </c>
      <c r="Q53" s="28">
        <f t="shared" si="68"/>
        <v>744.8810000000001</v>
      </c>
      <c r="R53" s="28">
        <f t="shared" si="16"/>
        <v>202.468333786355</v>
      </c>
      <c r="S53" s="34">
        <v>7.4</v>
      </c>
      <c r="T53" s="34">
        <f t="shared" si="17"/>
        <v>1.2333333333333334</v>
      </c>
      <c r="U53" s="32">
        <v>0.181</v>
      </c>
      <c r="V53" s="28">
        <f t="shared" si="18"/>
        <v>14.675675675675675</v>
      </c>
      <c r="W53" s="34">
        <v>1092</v>
      </c>
      <c r="X53" s="34">
        <f t="shared" si="19"/>
        <v>182</v>
      </c>
      <c r="Y53" s="32">
        <v>119</v>
      </c>
      <c r="Z53" s="28">
        <f t="shared" si="20"/>
        <v>65.38461538461539</v>
      </c>
      <c r="AA53" s="34">
        <v>2200</v>
      </c>
      <c r="AB53" s="34">
        <f t="shared" si="21"/>
        <v>366.6666666666667</v>
      </c>
      <c r="AC53" s="32">
        <v>744.7</v>
      </c>
      <c r="AD53" s="28">
        <f t="shared" si="22"/>
        <v>203.10000000000002</v>
      </c>
      <c r="AE53" s="34">
        <v>64</v>
      </c>
      <c r="AF53" s="34">
        <f t="shared" si="23"/>
        <v>21.333333333333332</v>
      </c>
      <c r="AG53" s="32">
        <v>20</v>
      </c>
      <c r="AH53" s="28">
        <f t="shared" si="24"/>
        <v>93.75</v>
      </c>
      <c r="AI53" s="32"/>
      <c r="AJ53" s="32"/>
      <c r="AK53" s="32"/>
      <c r="AL53" s="28"/>
      <c r="AM53" s="31">
        <v>0</v>
      </c>
      <c r="AN53" s="31">
        <f t="shared" si="25"/>
        <v>0</v>
      </c>
      <c r="AO53" s="28"/>
      <c r="AP53" s="31">
        <v>0</v>
      </c>
      <c r="AQ53" s="30">
        <f t="shared" si="26"/>
        <v>0</v>
      </c>
      <c r="AR53" s="32"/>
      <c r="AS53" s="30">
        <v>13165.8</v>
      </c>
      <c r="AT53" s="30">
        <f t="shared" si="27"/>
        <v>4388.599999999999</v>
      </c>
      <c r="AU53" s="32">
        <v>4388.6</v>
      </c>
      <c r="AV53" s="31">
        <v>0</v>
      </c>
      <c r="AW53" s="28"/>
      <c r="AX53" s="30">
        <v>0</v>
      </c>
      <c r="AY53" s="30">
        <f t="shared" si="28"/>
        <v>0</v>
      </c>
      <c r="AZ53" s="32">
        <v>0</v>
      </c>
      <c r="BA53" s="31">
        <v>0</v>
      </c>
      <c r="BB53" s="31">
        <f t="shared" si="29"/>
        <v>0</v>
      </c>
      <c r="BC53" s="32"/>
      <c r="BD53" s="31">
        <v>0</v>
      </c>
      <c r="BE53" s="31">
        <f t="shared" si="30"/>
        <v>0</v>
      </c>
      <c r="BF53" s="32"/>
      <c r="BG53" s="28">
        <f t="shared" si="74"/>
        <v>800</v>
      </c>
      <c r="BH53" s="28">
        <f t="shared" si="32"/>
        <v>133.33333333333334</v>
      </c>
      <c r="BI53" s="28">
        <f t="shared" si="69"/>
        <v>600.063</v>
      </c>
      <c r="BJ53" s="28">
        <f t="shared" si="33"/>
        <v>450.04724999999996</v>
      </c>
      <c r="BK53" s="32">
        <v>600</v>
      </c>
      <c r="BL53" s="32">
        <f t="shared" si="34"/>
        <v>100</v>
      </c>
      <c r="BM53" s="32">
        <v>600.063</v>
      </c>
      <c r="BN53" s="32">
        <f t="shared" si="35"/>
        <v>600.063</v>
      </c>
      <c r="BO53" s="32">
        <v>0</v>
      </c>
      <c r="BP53" s="32">
        <f t="shared" si="36"/>
        <v>0</v>
      </c>
      <c r="BQ53" s="32">
        <v>0</v>
      </c>
      <c r="BR53" s="32" t="e">
        <f t="shared" si="37"/>
        <v>#DIV/0!</v>
      </c>
      <c r="BS53" s="30">
        <v>0</v>
      </c>
      <c r="BT53" s="30">
        <f t="shared" si="38"/>
        <v>0</v>
      </c>
      <c r="BU53" s="32">
        <v>0</v>
      </c>
      <c r="BV53" s="32" t="e">
        <f t="shared" si="39"/>
        <v>#DIV/0!</v>
      </c>
      <c r="BW53" s="32">
        <v>200</v>
      </c>
      <c r="BX53" s="32">
        <f t="shared" si="40"/>
        <v>33.333333333333336</v>
      </c>
      <c r="BY53" s="32">
        <v>0</v>
      </c>
      <c r="BZ53" s="32">
        <f t="shared" si="41"/>
        <v>0</v>
      </c>
      <c r="CA53" s="30">
        <v>0</v>
      </c>
      <c r="CB53" s="30">
        <f t="shared" si="42"/>
        <v>0</v>
      </c>
      <c r="CC53" s="32">
        <v>0</v>
      </c>
      <c r="CD53" s="31">
        <v>0</v>
      </c>
      <c r="CE53" s="31">
        <f t="shared" si="43"/>
        <v>0</v>
      </c>
      <c r="CF53" s="32">
        <v>0</v>
      </c>
      <c r="CG53" s="32">
        <v>1519.2</v>
      </c>
      <c r="CH53" s="32">
        <f t="shared" si="44"/>
        <v>506.40000000000003</v>
      </c>
      <c r="CI53" s="32">
        <v>0</v>
      </c>
      <c r="CJ53" s="32">
        <f t="shared" si="45"/>
        <v>0</v>
      </c>
      <c r="CK53" s="32">
        <v>919.2</v>
      </c>
      <c r="CL53" s="32">
        <f t="shared" si="46"/>
        <v>306.40000000000003</v>
      </c>
      <c r="CM53" s="32">
        <v>0</v>
      </c>
      <c r="CN53" s="32">
        <f t="shared" si="47"/>
        <v>0</v>
      </c>
      <c r="CO53" s="31">
        <v>0</v>
      </c>
      <c r="CP53" s="31">
        <f t="shared" si="48"/>
        <v>0</v>
      </c>
      <c r="CQ53" s="32">
        <v>0</v>
      </c>
      <c r="CR53" s="30">
        <v>0</v>
      </c>
      <c r="CS53" s="30">
        <f t="shared" si="49"/>
        <v>0</v>
      </c>
      <c r="CT53" s="32">
        <v>0</v>
      </c>
      <c r="CU53" s="30">
        <v>0</v>
      </c>
      <c r="CV53" s="30">
        <f t="shared" si="50"/>
        <v>0</v>
      </c>
      <c r="CW53" s="32">
        <v>0</v>
      </c>
      <c r="CX53" s="34">
        <v>0</v>
      </c>
      <c r="CY53" s="34">
        <f t="shared" si="51"/>
        <v>0</v>
      </c>
      <c r="CZ53" s="32">
        <v>0</v>
      </c>
      <c r="DA53" s="32">
        <v>0</v>
      </c>
      <c r="DB53" s="28">
        <f t="shared" si="70"/>
        <v>18848.4</v>
      </c>
      <c r="DC53" s="28">
        <f t="shared" si="71"/>
        <v>5599.566666666666</v>
      </c>
      <c r="DD53" s="28">
        <f t="shared" si="72"/>
        <v>5872.544000000001</v>
      </c>
      <c r="DE53" s="30">
        <v>0</v>
      </c>
      <c r="DF53" s="30">
        <f t="shared" si="52"/>
        <v>0</v>
      </c>
      <c r="DG53" s="32">
        <v>0</v>
      </c>
      <c r="DH53" s="30">
        <v>0</v>
      </c>
      <c r="DI53" s="30">
        <f t="shared" si="53"/>
        <v>0</v>
      </c>
      <c r="DJ53" s="32">
        <v>0</v>
      </c>
      <c r="DK53" s="30">
        <v>0</v>
      </c>
      <c r="DL53" s="30">
        <f t="shared" si="54"/>
        <v>0</v>
      </c>
      <c r="DM53" s="32">
        <v>0</v>
      </c>
      <c r="DN53" s="30">
        <v>0</v>
      </c>
      <c r="DO53" s="30">
        <f t="shared" si="55"/>
        <v>0</v>
      </c>
      <c r="DP53" s="32">
        <v>0</v>
      </c>
      <c r="DQ53" s="30">
        <v>0</v>
      </c>
      <c r="DR53" s="30">
        <f t="shared" si="56"/>
        <v>0</v>
      </c>
      <c r="DS53" s="32">
        <v>0</v>
      </c>
      <c r="DT53" s="32">
        <v>1800</v>
      </c>
      <c r="DU53" s="32">
        <f t="shared" si="57"/>
        <v>600</v>
      </c>
      <c r="DV53" s="32">
        <v>0</v>
      </c>
      <c r="DW53" s="32">
        <v>0</v>
      </c>
      <c r="DX53" s="28">
        <f t="shared" si="73"/>
        <v>1800</v>
      </c>
      <c r="DY53" s="28">
        <f t="shared" si="58"/>
        <v>600</v>
      </c>
      <c r="DZ53" s="28">
        <f t="shared" si="75"/>
        <v>0</v>
      </c>
    </row>
    <row r="54" spans="1:130" ht="21" customHeight="1">
      <c r="A54" s="26">
        <v>46</v>
      </c>
      <c r="B54" s="58" t="s">
        <v>99</v>
      </c>
      <c r="C54" s="31">
        <v>100.5</v>
      </c>
      <c r="D54" s="30">
        <v>0</v>
      </c>
      <c r="E54" s="31">
        <v>100.5</v>
      </c>
      <c r="F54" s="65">
        <v>5</v>
      </c>
      <c r="G54" s="28">
        <f t="shared" si="60"/>
        <v>4464.7</v>
      </c>
      <c r="H54" s="28">
        <f t="shared" si="61"/>
        <v>1347.45</v>
      </c>
      <c r="I54" s="28">
        <f t="shared" si="62"/>
        <v>1250.113</v>
      </c>
      <c r="J54" s="28">
        <f t="shared" si="14"/>
        <v>92.7762069093473</v>
      </c>
      <c r="K54" s="28">
        <f t="shared" si="63"/>
        <v>964.7</v>
      </c>
      <c r="L54" s="28">
        <f t="shared" si="64"/>
        <v>180.78333333333333</v>
      </c>
      <c r="M54" s="28">
        <f t="shared" si="65"/>
        <v>83.41300000000001</v>
      </c>
      <c r="N54" s="28">
        <f t="shared" si="15"/>
        <v>46.13976214621555</v>
      </c>
      <c r="O54" s="28">
        <f t="shared" si="66"/>
        <v>354.7</v>
      </c>
      <c r="P54" s="28">
        <f t="shared" si="67"/>
        <v>59.116666666666674</v>
      </c>
      <c r="Q54" s="28">
        <f t="shared" si="68"/>
        <v>24.4</v>
      </c>
      <c r="R54" s="28">
        <f t="shared" si="16"/>
        <v>41.274316323653785</v>
      </c>
      <c r="S54" s="34">
        <v>0.4</v>
      </c>
      <c r="T54" s="34">
        <f t="shared" si="17"/>
        <v>0.06666666666666667</v>
      </c>
      <c r="U54" s="32">
        <v>0</v>
      </c>
      <c r="V54" s="28">
        <f t="shared" si="18"/>
        <v>0</v>
      </c>
      <c r="W54" s="34">
        <v>240</v>
      </c>
      <c r="X54" s="34">
        <f t="shared" si="19"/>
        <v>40</v>
      </c>
      <c r="Y54" s="32">
        <v>59</v>
      </c>
      <c r="Z54" s="28">
        <f t="shared" si="20"/>
        <v>147.5</v>
      </c>
      <c r="AA54" s="34">
        <v>354.3</v>
      </c>
      <c r="AB54" s="34">
        <f t="shared" si="21"/>
        <v>59.050000000000004</v>
      </c>
      <c r="AC54" s="32">
        <v>24.4</v>
      </c>
      <c r="AD54" s="28">
        <f t="shared" si="22"/>
        <v>41.32091447925486</v>
      </c>
      <c r="AE54" s="34">
        <v>0</v>
      </c>
      <c r="AF54" s="34">
        <f t="shared" si="23"/>
        <v>0</v>
      </c>
      <c r="AG54" s="32">
        <v>0</v>
      </c>
      <c r="AH54" s="28" t="e">
        <f t="shared" si="24"/>
        <v>#DIV/0!</v>
      </c>
      <c r="AI54" s="32"/>
      <c r="AJ54" s="32"/>
      <c r="AK54" s="32"/>
      <c r="AL54" s="28"/>
      <c r="AM54" s="31">
        <v>0</v>
      </c>
      <c r="AN54" s="31">
        <f t="shared" si="25"/>
        <v>0</v>
      </c>
      <c r="AO54" s="28"/>
      <c r="AP54" s="31">
        <v>0</v>
      </c>
      <c r="AQ54" s="30">
        <f t="shared" si="26"/>
        <v>0</v>
      </c>
      <c r="AR54" s="32"/>
      <c r="AS54" s="30">
        <v>3500</v>
      </c>
      <c r="AT54" s="30">
        <f t="shared" si="27"/>
        <v>1166.6666666666667</v>
      </c>
      <c r="AU54" s="32">
        <v>1166.7</v>
      </c>
      <c r="AV54" s="31">
        <v>0</v>
      </c>
      <c r="AW54" s="28"/>
      <c r="AX54" s="30">
        <v>0</v>
      </c>
      <c r="AY54" s="30">
        <f t="shared" si="28"/>
        <v>0</v>
      </c>
      <c r="AZ54" s="32">
        <v>0</v>
      </c>
      <c r="BA54" s="31">
        <v>0</v>
      </c>
      <c r="BB54" s="31">
        <f t="shared" si="29"/>
        <v>0</v>
      </c>
      <c r="BC54" s="32"/>
      <c r="BD54" s="31">
        <v>0</v>
      </c>
      <c r="BE54" s="31">
        <f t="shared" si="30"/>
        <v>0</v>
      </c>
      <c r="BF54" s="32"/>
      <c r="BG54" s="28">
        <f t="shared" si="74"/>
        <v>250</v>
      </c>
      <c r="BH54" s="28">
        <f t="shared" si="32"/>
        <v>41.666666666666664</v>
      </c>
      <c r="BI54" s="28">
        <f t="shared" si="69"/>
        <v>0.013</v>
      </c>
      <c r="BJ54" s="28">
        <f t="shared" si="33"/>
        <v>0.0312</v>
      </c>
      <c r="BK54" s="32">
        <v>250</v>
      </c>
      <c r="BL54" s="32">
        <f t="shared" si="34"/>
        <v>41.666666666666664</v>
      </c>
      <c r="BM54" s="32">
        <v>0.013</v>
      </c>
      <c r="BN54" s="32">
        <f t="shared" si="35"/>
        <v>0.0312</v>
      </c>
      <c r="BO54" s="32">
        <v>0</v>
      </c>
      <c r="BP54" s="32">
        <f t="shared" si="36"/>
        <v>0</v>
      </c>
      <c r="BQ54" s="32">
        <v>0</v>
      </c>
      <c r="BR54" s="32" t="e">
        <f t="shared" si="37"/>
        <v>#DIV/0!</v>
      </c>
      <c r="BS54" s="30">
        <v>0</v>
      </c>
      <c r="BT54" s="30">
        <f t="shared" si="38"/>
        <v>0</v>
      </c>
      <c r="BU54" s="32">
        <v>0</v>
      </c>
      <c r="BV54" s="32" t="e">
        <f t="shared" si="39"/>
        <v>#DIV/0!</v>
      </c>
      <c r="BW54" s="32">
        <v>0</v>
      </c>
      <c r="BX54" s="32">
        <f t="shared" si="40"/>
        <v>0</v>
      </c>
      <c r="BY54" s="32">
        <v>0</v>
      </c>
      <c r="BZ54" s="32" t="e">
        <f t="shared" si="41"/>
        <v>#DIV/0!</v>
      </c>
      <c r="CA54" s="30">
        <v>0</v>
      </c>
      <c r="CB54" s="30">
        <f t="shared" si="42"/>
        <v>0</v>
      </c>
      <c r="CC54" s="32">
        <v>0</v>
      </c>
      <c r="CD54" s="31">
        <v>0</v>
      </c>
      <c r="CE54" s="31">
        <f t="shared" si="43"/>
        <v>0</v>
      </c>
      <c r="CF54" s="32">
        <v>0</v>
      </c>
      <c r="CG54" s="32">
        <v>120</v>
      </c>
      <c r="CH54" s="32">
        <f t="shared" si="44"/>
        <v>40</v>
      </c>
      <c r="CI54" s="32">
        <v>0</v>
      </c>
      <c r="CJ54" s="32">
        <f t="shared" si="45"/>
        <v>0</v>
      </c>
      <c r="CK54" s="32">
        <v>120</v>
      </c>
      <c r="CL54" s="32">
        <f t="shared" si="46"/>
        <v>40</v>
      </c>
      <c r="CM54" s="32">
        <v>0</v>
      </c>
      <c r="CN54" s="32">
        <f t="shared" si="47"/>
        <v>0</v>
      </c>
      <c r="CO54" s="31">
        <v>0</v>
      </c>
      <c r="CP54" s="31">
        <f t="shared" si="48"/>
        <v>0</v>
      </c>
      <c r="CQ54" s="32">
        <v>0</v>
      </c>
      <c r="CR54" s="30">
        <v>0</v>
      </c>
      <c r="CS54" s="30">
        <f t="shared" si="49"/>
        <v>0</v>
      </c>
      <c r="CT54" s="32">
        <v>0</v>
      </c>
      <c r="CU54" s="30">
        <v>0</v>
      </c>
      <c r="CV54" s="30">
        <f t="shared" si="50"/>
        <v>0</v>
      </c>
      <c r="CW54" s="32">
        <v>0</v>
      </c>
      <c r="CX54" s="34">
        <v>0</v>
      </c>
      <c r="CY54" s="34">
        <f t="shared" si="51"/>
        <v>0</v>
      </c>
      <c r="CZ54" s="32">
        <v>0</v>
      </c>
      <c r="DA54" s="32">
        <v>0</v>
      </c>
      <c r="DB54" s="28">
        <f t="shared" si="70"/>
        <v>4464.7</v>
      </c>
      <c r="DC54" s="28">
        <f t="shared" si="71"/>
        <v>1347.45</v>
      </c>
      <c r="DD54" s="28">
        <f t="shared" si="72"/>
        <v>1250.113</v>
      </c>
      <c r="DE54" s="30">
        <v>0</v>
      </c>
      <c r="DF54" s="30">
        <f t="shared" si="52"/>
        <v>0</v>
      </c>
      <c r="DG54" s="32">
        <v>0</v>
      </c>
      <c r="DH54" s="30">
        <v>0</v>
      </c>
      <c r="DI54" s="30">
        <f t="shared" si="53"/>
        <v>0</v>
      </c>
      <c r="DJ54" s="32">
        <v>0</v>
      </c>
      <c r="DK54" s="30">
        <v>0</v>
      </c>
      <c r="DL54" s="30">
        <f t="shared" si="54"/>
        <v>0</v>
      </c>
      <c r="DM54" s="32">
        <v>0</v>
      </c>
      <c r="DN54" s="30">
        <v>0</v>
      </c>
      <c r="DO54" s="30">
        <f t="shared" si="55"/>
        <v>0</v>
      </c>
      <c r="DP54" s="32">
        <v>0</v>
      </c>
      <c r="DQ54" s="30">
        <v>0</v>
      </c>
      <c r="DR54" s="30">
        <f t="shared" si="56"/>
        <v>0</v>
      </c>
      <c r="DS54" s="32">
        <v>0</v>
      </c>
      <c r="DT54" s="32">
        <v>225</v>
      </c>
      <c r="DU54" s="32">
        <f t="shared" si="57"/>
        <v>75</v>
      </c>
      <c r="DV54" s="32">
        <v>0</v>
      </c>
      <c r="DW54" s="32">
        <v>0</v>
      </c>
      <c r="DX54" s="28">
        <f t="shared" si="73"/>
        <v>225</v>
      </c>
      <c r="DY54" s="28">
        <f t="shared" si="58"/>
        <v>75</v>
      </c>
      <c r="DZ54" s="28">
        <f t="shared" si="75"/>
        <v>0</v>
      </c>
    </row>
    <row r="55" spans="1:130" ht="21" customHeight="1">
      <c r="A55" s="26">
        <v>47</v>
      </c>
      <c r="B55" s="58" t="s">
        <v>100</v>
      </c>
      <c r="C55" s="31">
        <v>1000.6</v>
      </c>
      <c r="D55" s="30">
        <v>0</v>
      </c>
      <c r="E55" s="31">
        <v>1000.6</v>
      </c>
      <c r="F55" s="64">
        <v>699.7</v>
      </c>
      <c r="G55" s="28">
        <f t="shared" si="60"/>
        <v>12910.1</v>
      </c>
      <c r="H55" s="28">
        <f t="shared" si="61"/>
        <v>3969.2</v>
      </c>
      <c r="I55" s="28">
        <f t="shared" si="62"/>
        <v>4118.0560000000005</v>
      </c>
      <c r="J55" s="28">
        <f t="shared" si="14"/>
        <v>103.75027713393128</v>
      </c>
      <c r="K55" s="28">
        <f t="shared" si="63"/>
        <v>3085</v>
      </c>
      <c r="L55" s="28">
        <f t="shared" si="64"/>
        <v>694.1666666666666</v>
      </c>
      <c r="M55" s="28">
        <f t="shared" si="65"/>
        <v>842.956</v>
      </c>
      <c r="N55" s="28">
        <f t="shared" si="15"/>
        <v>121.43423769507804</v>
      </c>
      <c r="O55" s="28">
        <f t="shared" si="66"/>
        <v>1005</v>
      </c>
      <c r="P55" s="28">
        <f t="shared" si="67"/>
        <v>167.5</v>
      </c>
      <c r="Q55" s="28">
        <f t="shared" si="68"/>
        <v>316.256</v>
      </c>
      <c r="R55" s="28">
        <f t="shared" si="16"/>
        <v>188.80955223880596</v>
      </c>
      <c r="S55" s="34">
        <v>5</v>
      </c>
      <c r="T55" s="34">
        <f t="shared" si="17"/>
        <v>0.8333333333333334</v>
      </c>
      <c r="U55" s="32">
        <v>0.056</v>
      </c>
      <c r="V55" s="28">
        <f t="shared" si="18"/>
        <v>6.72</v>
      </c>
      <c r="W55" s="34">
        <v>700</v>
      </c>
      <c r="X55" s="34">
        <f t="shared" si="19"/>
        <v>116.66666666666667</v>
      </c>
      <c r="Y55" s="32">
        <v>81.7</v>
      </c>
      <c r="Z55" s="28">
        <f t="shared" si="20"/>
        <v>70.02857142857142</v>
      </c>
      <c r="AA55" s="34">
        <v>1000</v>
      </c>
      <c r="AB55" s="34">
        <f t="shared" si="21"/>
        <v>166.66666666666666</v>
      </c>
      <c r="AC55" s="32">
        <v>316.2</v>
      </c>
      <c r="AD55" s="28">
        <f t="shared" si="22"/>
        <v>189.72</v>
      </c>
      <c r="AE55" s="34">
        <v>40</v>
      </c>
      <c r="AF55" s="34">
        <f t="shared" si="23"/>
        <v>13.333333333333334</v>
      </c>
      <c r="AG55" s="32">
        <v>0</v>
      </c>
      <c r="AH55" s="28">
        <f t="shared" si="24"/>
        <v>0</v>
      </c>
      <c r="AI55" s="32"/>
      <c r="AJ55" s="32"/>
      <c r="AK55" s="32"/>
      <c r="AL55" s="28"/>
      <c r="AM55" s="31">
        <v>0</v>
      </c>
      <c r="AN55" s="31">
        <f t="shared" si="25"/>
        <v>0</v>
      </c>
      <c r="AO55" s="28"/>
      <c r="AP55" s="31">
        <v>0</v>
      </c>
      <c r="AQ55" s="30">
        <f t="shared" si="26"/>
        <v>0</v>
      </c>
      <c r="AR55" s="32"/>
      <c r="AS55" s="30">
        <v>9825.1</v>
      </c>
      <c r="AT55" s="30">
        <f t="shared" si="27"/>
        <v>3275.0333333333333</v>
      </c>
      <c r="AU55" s="32">
        <v>3275.1</v>
      </c>
      <c r="AV55" s="31">
        <v>0</v>
      </c>
      <c r="AW55" s="28"/>
      <c r="AX55" s="30">
        <v>0</v>
      </c>
      <c r="AY55" s="30">
        <f t="shared" si="28"/>
        <v>0</v>
      </c>
      <c r="AZ55" s="32">
        <v>0</v>
      </c>
      <c r="BA55" s="31">
        <v>0</v>
      </c>
      <c r="BB55" s="31">
        <f t="shared" si="29"/>
        <v>0</v>
      </c>
      <c r="BC55" s="32"/>
      <c r="BD55" s="31">
        <v>0</v>
      </c>
      <c r="BE55" s="31">
        <f t="shared" si="30"/>
        <v>0</v>
      </c>
      <c r="BF55" s="32"/>
      <c r="BG55" s="28">
        <f t="shared" si="74"/>
        <v>300</v>
      </c>
      <c r="BH55" s="28">
        <f t="shared" si="32"/>
        <v>50</v>
      </c>
      <c r="BI55" s="28">
        <f t="shared" si="69"/>
        <v>45</v>
      </c>
      <c r="BJ55" s="28">
        <f t="shared" si="33"/>
        <v>90</v>
      </c>
      <c r="BK55" s="32">
        <v>200</v>
      </c>
      <c r="BL55" s="32">
        <f t="shared" si="34"/>
        <v>33.333333333333336</v>
      </c>
      <c r="BM55" s="32">
        <v>15</v>
      </c>
      <c r="BN55" s="32">
        <f t="shared" si="35"/>
        <v>44.99999999999999</v>
      </c>
      <c r="BO55" s="32">
        <v>0</v>
      </c>
      <c r="BP55" s="32">
        <f t="shared" si="36"/>
        <v>0</v>
      </c>
      <c r="BQ55" s="32">
        <v>0</v>
      </c>
      <c r="BR55" s="32" t="e">
        <f t="shared" si="37"/>
        <v>#DIV/0!</v>
      </c>
      <c r="BS55" s="30">
        <v>0</v>
      </c>
      <c r="BT55" s="30">
        <f t="shared" si="38"/>
        <v>0</v>
      </c>
      <c r="BU55" s="32">
        <v>0</v>
      </c>
      <c r="BV55" s="32" t="e">
        <f t="shared" si="39"/>
        <v>#DIV/0!</v>
      </c>
      <c r="BW55" s="32">
        <v>100</v>
      </c>
      <c r="BX55" s="32">
        <f t="shared" si="40"/>
        <v>16.666666666666668</v>
      </c>
      <c r="BY55" s="32">
        <v>30</v>
      </c>
      <c r="BZ55" s="32">
        <f t="shared" si="41"/>
        <v>179.99999999999997</v>
      </c>
      <c r="CA55" s="30">
        <v>0</v>
      </c>
      <c r="CB55" s="30">
        <f t="shared" si="42"/>
        <v>0</v>
      </c>
      <c r="CC55" s="32">
        <v>0</v>
      </c>
      <c r="CD55" s="31">
        <v>0</v>
      </c>
      <c r="CE55" s="31">
        <f t="shared" si="43"/>
        <v>0</v>
      </c>
      <c r="CF55" s="32">
        <v>0</v>
      </c>
      <c r="CG55" s="32">
        <v>240</v>
      </c>
      <c r="CH55" s="32">
        <f t="shared" si="44"/>
        <v>80</v>
      </c>
      <c r="CI55" s="32">
        <v>0</v>
      </c>
      <c r="CJ55" s="32">
        <f t="shared" si="45"/>
        <v>0</v>
      </c>
      <c r="CK55" s="32">
        <v>240</v>
      </c>
      <c r="CL55" s="32">
        <f t="shared" si="46"/>
        <v>80</v>
      </c>
      <c r="CM55" s="32">
        <v>0</v>
      </c>
      <c r="CN55" s="32">
        <f t="shared" si="47"/>
        <v>0</v>
      </c>
      <c r="CO55" s="31">
        <v>0</v>
      </c>
      <c r="CP55" s="31">
        <f t="shared" si="48"/>
        <v>0</v>
      </c>
      <c r="CQ55" s="32">
        <v>0</v>
      </c>
      <c r="CR55" s="30">
        <v>0</v>
      </c>
      <c r="CS55" s="30">
        <f t="shared" si="49"/>
        <v>0</v>
      </c>
      <c r="CT55" s="32">
        <v>0</v>
      </c>
      <c r="CU55" s="30">
        <v>0</v>
      </c>
      <c r="CV55" s="30">
        <f t="shared" si="50"/>
        <v>0</v>
      </c>
      <c r="CW55" s="32">
        <v>0</v>
      </c>
      <c r="CX55" s="34">
        <v>800</v>
      </c>
      <c r="CY55" s="34">
        <f t="shared" si="51"/>
        <v>266.6666666666667</v>
      </c>
      <c r="CZ55" s="32">
        <v>400</v>
      </c>
      <c r="DA55" s="32">
        <v>0</v>
      </c>
      <c r="DB55" s="28">
        <f t="shared" si="70"/>
        <v>12910.1</v>
      </c>
      <c r="DC55" s="28">
        <f t="shared" si="71"/>
        <v>3969.2</v>
      </c>
      <c r="DD55" s="28">
        <f t="shared" si="72"/>
        <v>4118.0560000000005</v>
      </c>
      <c r="DE55" s="30">
        <v>0</v>
      </c>
      <c r="DF55" s="30">
        <f t="shared" si="52"/>
        <v>0</v>
      </c>
      <c r="DG55" s="32">
        <v>0</v>
      </c>
      <c r="DH55" s="30">
        <v>0</v>
      </c>
      <c r="DI55" s="30">
        <f t="shared" si="53"/>
        <v>0</v>
      </c>
      <c r="DJ55" s="32">
        <v>0</v>
      </c>
      <c r="DK55" s="30">
        <v>0</v>
      </c>
      <c r="DL55" s="30">
        <f t="shared" si="54"/>
        <v>0</v>
      </c>
      <c r="DM55" s="32">
        <v>0</v>
      </c>
      <c r="DN55" s="30">
        <v>0</v>
      </c>
      <c r="DO55" s="30">
        <f t="shared" si="55"/>
        <v>0</v>
      </c>
      <c r="DP55" s="32">
        <v>0</v>
      </c>
      <c r="DQ55" s="30">
        <v>0</v>
      </c>
      <c r="DR55" s="30">
        <f t="shared" si="56"/>
        <v>0</v>
      </c>
      <c r="DS55" s="32">
        <v>0</v>
      </c>
      <c r="DT55" s="32">
        <v>750</v>
      </c>
      <c r="DU55" s="32">
        <f t="shared" si="57"/>
        <v>250</v>
      </c>
      <c r="DV55" s="32">
        <v>0</v>
      </c>
      <c r="DW55" s="32">
        <v>0</v>
      </c>
      <c r="DX55" s="28">
        <f t="shared" si="73"/>
        <v>750</v>
      </c>
      <c r="DY55" s="28">
        <f t="shared" si="58"/>
        <v>250</v>
      </c>
      <c r="DZ55" s="28">
        <f t="shared" si="75"/>
        <v>0</v>
      </c>
    </row>
    <row r="56" spans="1:130" ht="21" customHeight="1">
      <c r="A56" s="26">
        <v>48</v>
      </c>
      <c r="B56" s="58" t="s">
        <v>101</v>
      </c>
      <c r="C56" s="31">
        <v>3193.2</v>
      </c>
      <c r="D56" s="30">
        <v>0</v>
      </c>
      <c r="E56" s="31">
        <v>3133.2</v>
      </c>
      <c r="F56" s="64">
        <v>487.2</v>
      </c>
      <c r="G56" s="28">
        <f t="shared" si="60"/>
        <v>16416</v>
      </c>
      <c r="H56" s="28">
        <f t="shared" si="61"/>
        <v>4747.666666666667</v>
      </c>
      <c r="I56" s="28">
        <f t="shared" si="62"/>
        <v>4403.133</v>
      </c>
      <c r="J56" s="28">
        <f t="shared" si="14"/>
        <v>92.74309485361229</v>
      </c>
      <c r="K56" s="28">
        <f t="shared" si="63"/>
        <v>4848</v>
      </c>
      <c r="L56" s="28">
        <f t="shared" si="64"/>
        <v>891.6666666666666</v>
      </c>
      <c r="M56" s="28">
        <f t="shared" si="65"/>
        <v>547.133</v>
      </c>
      <c r="N56" s="28">
        <f t="shared" si="15"/>
        <v>61.360710280373844</v>
      </c>
      <c r="O56" s="28">
        <f t="shared" si="66"/>
        <v>1870</v>
      </c>
      <c r="P56" s="28">
        <f t="shared" si="67"/>
        <v>311.66666666666663</v>
      </c>
      <c r="Q56" s="28">
        <f t="shared" si="68"/>
        <v>372.458</v>
      </c>
      <c r="R56" s="28">
        <f t="shared" si="16"/>
        <v>119.50524064171127</v>
      </c>
      <c r="S56" s="34">
        <v>20</v>
      </c>
      <c r="T56" s="34">
        <f t="shared" si="17"/>
        <v>3.3333333333333335</v>
      </c>
      <c r="U56" s="32">
        <v>0</v>
      </c>
      <c r="V56" s="28">
        <f t="shared" si="18"/>
        <v>0</v>
      </c>
      <c r="W56" s="34">
        <v>2200</v>
      </c>
      <c r="X56" s="34">
        <f t="shared" si="19"/>
        <v>366.6666666666667</v>
      </c>
      <c r="Y56" s="32">
        <v>44.675</v>
      </c>
      <c r="Z56" s="28">
        <f t="shared" si="20"/>
        <v>12.184090909090909</v>
      </c>
      <c r="AA56" s="34">
        <v>1850</v>
      </c>
      <c r="AB56" s="34">
        <f t="shared" si="21"/>
        <v>308.3333333333333</v>
      </c>
      <c r="AC56" s="32">
        <v>372.458</v>
      </c>
      <c r="AD56" s="28">
        <f t="shared" si="22"/>
        <v>120.7971891891892</v>
      </c>
      <c r="AE56" s="34">
        <v>112</v>
      </c>
      <c r="AF56" s="34">
        <f t="shared" si="23"/>
        <v>37.333333333333336</v>
      </c>
      <c r="AG56" s="32">
        <v>28</v>
      </c>
      <c r="AH56" s="28">
        <f t="shared" si="24"/>
        <v>75</v>
      </c>
      <c r="AI56" s="32"/>
      <c r="AJ56" s="32"/>
      <c r="AK56" s="32"/>
      <c r="AL56" s="28"/>
      <c r="AM56" s="31">
        <v>0</v>
      </c>
      <c r="AN56" s="31">
        <f t="shared" si="25"/>
        <v>0</v>
      </c>
      <c r="AO56" s="28"/>
      <c r="AP56" s="31">
        <v>0</v>
      </c>
      <c r="AQ56" s="30">
        <f t="shared" si="26"/>
        <v>0</v>
      </c>
      <c r="AR56" s="32"/>
      <c r="AS56" s="30">
        <v>11568</v>
      </c>
      <c r="AT56" s="30">
        <f t="shared" si="27"/>
        <v>3856</v>
      </c>
      <c r="AU56" s="32">
        <v>3856</v>
      </c>
      <c r="AV56" s="31">
        <v>0</v>
      </c>
      <c r="AW56" s="28"/>
      <c r="AX56" s="30">
        <v>0</v>
      </c>
      <c r="AY56" s="30">
        <f t="shared" si="28"/>
        <v>0</v>
      </c>
      <c r="AZ56" s="32">
        <v>0</v>
      </c>
      <c r="BA56" s="31">
        <v>0</v>
      </c>
      <c r="BB56" s="31">
        <f t="shared" si="29"/>
        <v>0</v>
      </c>
      <c r="BC56" s="32"/>
      <c r="BD56" s="31">
        <v>0</v>
      </c>
      <c r="BE56" s="31">
        <f t="shared" si="30"/>
        <v>0</v>
      </c>
      <c r="BF56" s="32"/>
      <c r="BG56" s="28">
        <f t="shared" si="74"/>
        <v>276</v>
      </c>
      <c r="BH56" s="28">
        <f t="shared" si="32"/>
        <v>46</v>
      </c>
      <c r="BI56" s="28">
        <f t="shared" si="69"/>
        <v>102</v>
      </c>
      <c r="BJ56" s="28">
        <f t="shared" si="33"/>
        <v>221.73913043478262</v>
      </c>
      <c r="BK56" s="32">
        <v>276</v>
      </c>
      <c r="BL56" s="32">
        <f t="shared" si="34"/>
        <v>46</v>
      </c>
      <c r="BM56" s="32">
        <v>102</v>
      </c>
      <c r="BN56" s="32">
        <f t="shared" si="35"/>
        <v>221.73913043478262</v>
      </c>
      <c r="BO56" s="32">
        <v>0</v>
      </c>
      <c r="BP56" s="32">
        <f t="shared" si="36"/>
        <v>0</v>
      </c>
      <c r="BQ56" s="32">
        <v>0</v>
      </c>
      <c r="BR56" s="32" t="e">
        <f t="shared" si="37"/>
        <v>#DIV/0!</v>
      </c>
      <c r="BS56" s="30">
        <v>0</v>
      </c>
      <c r="BT56" s="30">
        <f t="shared" si="38"/>
        <v>0</v>
      </c>
      <c r="BU56" s="32">
        <v>0</v>
      </c>
      <c r="BV56" s="32" t="e">
        <f t="shared" si="39"/>
        <v>#DIV/0!</v>
      </c>
      <c r="BW56" s="32">
        <v>0</v>
      </c>
      <c r="BX56" s="32">
        <f t="shared" si="40"/>
        <v>0</v>
      </c>
      <c r="BY56" s="32">
        <v>0</v>
      </c>
      <c r="BZ56" s="32" t="e">
        <f t="shared" si="41"/>
        <v>#DIV/0!</v>
      </c>
      <c r="CA56" s="30">
        <v>0</v>
      </c>
      <c r="CB56" s="30">
        <f t="shared" si="42"/>
        <v>0</v>
      </c>
      <c r="CC56" s="32">
        <v>0</v>
      </c>
      <c r="CD56" s="31">
        <v>0</v>
      </c>
      <c r="CE56" s="31">
        <f t="shared" si="43"/>
        <v>0</v>
      </c>
      <c r="CF56" s="32">
        <v>0</v>
      </c>
      <c r="CG56" s="32">
        <v>390</v>
      </c>
      <c r="CH56" s="32">
        <f t="shared" si="44"/>
        <v>130</v>
      </c>
      <c r="CI56" s="32">
        <v>0</v>
      </c>
      <c r="CJ56" s="32">
        <f t="shared" si="45"/>
        <v>0</v>
      </c>
      <c r="CK56" s="32">
        <v>390</v>
      </c>
      <c r="CL56" s="32">
        <f t="shared" si="46"/>
        <v>130</v>
      </c>
      <c r="CM56" s="32">
        <v>0</v>
      </c>
      <c r="CN56" s="32">
        <f t="shared" si="47"/>
        <v>0</v>
      </c>
      <c r="CO56" s="31">
        <v>0</v>
      </c>
      <c r="CP56" s="31">
        <f t="shared" si="48"/>
        <v>0</v>
      </c>
      <c r="CQ56" s="32">
        <v>0</v>
      </c>
      <c r="CR56" s="30">
        <v>0</v>
      </c>
      <c r="CS56" s="30">
        <f t="shared" si="49"/>
        <v>0</v>
      </c>
      <c r="CT56" s="32">
        <v>0</v>
      </c>
      <c r="CU56" s="30">
        <v>0</v>
      </c>
      <c r="CV56" s="30">
        <f t="shared" si="50"/>
        <v>0</v>
      </c>
      <c r="CW56" s="32">
        <v>0</v>
      </c>
      <c r="CX56" s="34">
        <v>0</v>
      </c>
      <c r="CY56" s="34">
        <f t="shared" si="51"/>
        <v>0</v>
      </c>
      <c r="CZ56" s="32">
        <v>0</v>
      </c>
      <c r="DA56" s="32">
        <v>0</v>
      </c>
      <c r="DB56" s="28">
        <f t="shared" si="70"/>
        <v>16416</v>
      </c>
      <c r="DC56" s="28">
        <f t="shared" si="71"/>
        <v>4747.666666666667</v>
      </c>
      <c r="DD56" s="28">
        <f t="shared" si="72"/>
        <v>4403.133</v>
      </c>
      <c r="DE56" s="30">
        <v>0</v>
      </c>
      <c r="DF56" s="30">
        <f t="shared" si="52"/>
        <v>0</v>
      </c>
      <c r="DG56" s="32">
        <v>0</v>
      </c>
      <c r="DH56" s="30">
        <v>0</v>
      </c>
      <c r="DI56" s="30">
        <f t="shared" si="53"/>
        <v>0</v>
      </c>
      <c r="DJ56" s="32">
        <v>0</v>
      </c>
      <c r="DK56" s="30">
        <v>0</v>
      </c>
      <c r="DL56" s="30">
        <f t="shared" si="54"/>
        <v>0</v>
      </c>
      <c r="DM56" s="32">
        <v>0</v>
      </c>
      <c r="DN56" s="30">
        <v>0</v>
      </c>
      <c r="DO56" s="30">
        <f t="shared" si="55"/>
        <v>0</v>
      </c>
      <c r="DP56" s="32">
        <v>0</v>
      </c>
      <c r="DQ56" s="30">
        <v>0</v>
      </c>
      <c r="DR56" s="30">
        <f t="shared" si="56"/>
        <v>0</v>
      </c>
      <c r="DS56" s="32">
        <v>0</v>
      </c>
      <c r="DT56" s="32">
        <v>1631</v>
      </c>
      <c r="DU56" s="32">
        <f t="shared" si="57"/>
        <v>543.6666666666666</v>
      </c>
      <c r="DV56" s="32">
        <v>0</v>
      </c>
      <c r="DW56" s="32">
        <v>0</v>
      </c>
      <c r="DX56" s="28">
        <f t="shared" si="73"/>
        <v>1631</v>
      </c>
      <c r="DY56" s="28">
        <f t="shared" si="58"/>
        <v>543.6666666666666</v>
      </c>
      <c r="DZ56" s="28">
        <f t="shared" si="75"/>
        <v>0</v>
      </c>
    </row>
    <row r="57" spans="1:130" ht="21" customHeight="1">
      <c r="A57" s="26">
        <v>49</v>
      </c>
      <c r="B57" s="58" t="s">
        <v>102</v>
      </c>
      <c r="C57" s="31">
        <v>3242.3</v>
      </c>
      <c r="D57" s="30">
        <v>0</v>
      </c>
      <c r="E57" s="31">
        <v>3242.3</v>
      </c>
      <c r="F57" s="64">
        <v>114.1</v>
      </c>
      <c r="G57" s="28">
        <f t="shared" si="60"/>
        <v>12619.9</v>
      </c>
      <c r="H57" s="28">
        <f t="shared" si="61"/>
        <v>3798.3166666666666</v>
      </c>
      <c r="I57" s="28">
        <f t="shared" si="62"/>
        <v>3662.021</v>
      </c>
      <c r="J57" s="28">
        <f t="shared" si="14"/>
        <v>96.41168236806656</v>
      </c>
      <c r="K57" s="28">
        <f t="shared" si="63"/>
        <v>2859.9</v>
      </c>
      <c r="L57" s="28">
        <f t="shared" si="64"/>
        <v>544.9833333333333</v>
      </c>
      <c r="M57" s="28">
        <f t="shared" si="65"/>
        <v>408.721</v>
      </c>
      <c r="N57" s="28">
        <f t="shared" si="15"/>
        <v>74.99697238447659</v>
      </c>
      <c r="O57" s="28">
        <f t="shared" si="66"/>
        <v>1025.9</v>
      </c>
      <c r="P57" s="28">
        <f t="shared" si="67"/>
        <v>170.98333333333332</v>
      </c>
      <c r="Q57" s="28">
        <f t="shared" si="68"/>
        <v>131.371</v>
      </c>
      <c r="R57" s="28">
        <f t="shared" si="16"/>
        <v>76.83263475972318</v>
      </c>
      <c r="S57" s="34">
        <v>25.9</v>
      </c>
      <c r="T57" s="34">
        <f t="shared" si="17"/>
        <v>4.316666666666666</v>
      </c>
      <c r="U57" s="32">
        <v>0</v>
      </c>
      <c r="V57" s="28">
        <f t="shared" si="18"/>
        <v>0</v>
      </c>
      <c r="W57" s="34">
        <v>974</v>
      </c>
      <c r="X57" s="34">
        <f t="shared" si="19"/>
        <v>162.33333333333334</v>
      </c>
      <c r="Y57" s="32">
        <v>242.45</v>
      </c>
      <c r="Z57" s="28">
        <f t="shared" si="20"/>
        <v>149.35318275154</v>
      </c>
      <c r="AA57" s="34">
        <v>1000</v>
      </c>
      <c r="AB57" s="34">
        <f t="shared" si="21"/>
        <v>166.66666666666666</v>
      </c>
      <c r="AC57" s="32">
        <v>131.371</v>
      </c>
      <c r="AD57" s="28">
        <f t="shared" si="22"/>
        <v>78.82260000000001</v>
      </c>
      <c r="AE57" s="34">
        <v>0</v>
      </c>
      <c r="AF57" s="34">
        <f t="shared" si="23"/>
        <v>0</v>
      </c>
      <c r="AG57" s="32">
        <v>0</v>
      </c>
      <c r="AH57" s="28" t="e">
        <f t="shared" si="24"/>
        <v>#DIV/0!</v>
      </c>
      <c r="AI57" s="32"/>
      <c r="AJ57" s="32"/>
      <c r="AK57" s="32"/>
      <c r="AL57" s="28"/>
      <c r="AM57" s="31">
        <v>0</v>
      </c>
      <c r="AN57" s="31">
        <f t="shared" si="25"/>
        <v>0</v>
      </c>
      <c r="AO57" s="28"/>
      <c r="AP57" s="31">
        <v>0</v>
      </c>
      <c r="AQ57" s="30">
        <f t="shared" si="26"/>
        <v>0</v>
      </c>
      <c r="AR57" s="32"/>
      <c r="AS57" s="30">
        <v>9760</v>
      </c>
      <c r="AT57" s="30">
        <f t="shared" si="27"/>
        <v>3253.3333333333335</v>
      </c>
      <c r="AU57" s="32">
        <v>3253.3</v>
      </c>
      <c r="AV57" s="31">
        <v>0</v>
      </c>
      <c r="AW57" s="28"/>
      <c r="AX57" s="30">
        <v>0</v>
      </c>
      <c r="AY57" s="30">
        <f t="shared" si="28"/>
        <v>0</v>
      </c>
      <c r="AZ57" s="32">
        <v>0</v>
      </c>
      <c r="BA57" s="31">
        <v>0</v>
      </c>
      <c r="BB57" s="31">
        <f t="shared" si="29"/>
        <v>0</v>
      </c>
      <c r="BC57" s="32"/>
      <c r="BD57" s="31">
        <v>0</v>
      </c>
      <c r="BE57" s="31">
        <f t="shared" si="30"/>
        <v>0</v>
      </c>
      <c r="BF57" s="32"/>
      <c r="BG57" s="28">
        <f t="shared" si="74"/>
        <v>450</v>
      </c>
      <c r="BH57" s="28">
        <f t="shared" si="32"/>
        <v>75</v>
      </c>
      <c r="BI57" s="28">
        <f t="shared" si="69"/>
        <v>34.9</v>
      </c>
      <c r="BJ57" s="28">
        <f t="shared" si="33"/>
        <v>46.53333333333333</v>
      </c>
      <c r="BK57" s="32">
        <v>300</v>
      </c>
      <c r="BL57" s="32">
        <f t="shared" si="34"/>
        <v>50</v>
      </c>
      <c r="BM57" s="32">
        <v>34.9</v>
      </c>
      <c r="BN57" s="32">
        <f t="shared" si="35"/>
        <v>69.8</v>
      </c>
      <c r="BO57" s="32">
        <v>150</v>
      </c>
      <c r="BP57" s="32">
        <f t="shared" si="36"/>
        <v>25</v>
      </c>
      <c r="BQ57" s="32">
        <v>0</v>
      </c>
      <c r="BR57" s="32">
        <f t="shared" si="37"/>
        <v>0</v>
      </c>
      <c r="BS57" s="30">
        <v>0</v>
      </c>
      <c r="BT57" s="30">
        <f t="shared" si="38"/>
        <v>0</v>
      </c>
      <c r="BU57" s="32">
        <v>0</v>
      </c>
      <c r="BV57" s="32" t="e">
        <f t="shared" si="39"/>
        <v>#DIV/0!</v>
      </c>
      <c r="BW57" s="32">
        <v>0</v>
      </c>
      <c r="BX57" s="32">
        <f t="shared" si="40"/>
        <v>0</v>
      </c>
      <c r="BY57" s="32">
        <v>0</v>
      </c>
      <c r="BZ57" s="32" t="e">
        <f t="shared" si="41"/>
        <v>#DIV/0!</v>
      </c>
      <c r="CA57" s="30">
        <v>0</v>
      </c>
      <c r="CB57" s="30">
        <f t="shared" si="42"/>
        <v>0</v>
      </c>
      <c r="CC57" s="32">
        <v>0</v>
      </c>
      <c r="CD57" s="31">
        <v>0</v>
      </c>
      <c r="CE57" s="31">
        <f t="shared" si="43"/>
        <v>0</v>
      </c>
      <c r="CF57" s="32">
        <v>0</v>
      </c>
      <c r="CG57" s="32">
        <v>410</v>
      </c>
      <c r="CH57" s="32">
        <f t="shared" si="44"/>
        <v>136.66666666666666</v>
      </c>
      <c r="CI57" s="32">
        <v>0</v>
      </c>
      <c r="CJ57" s="32">
        <f t="shared" si="45"/>
        <v>0</v>
      </c>
      <c r="CK57" s="32">
        <v>300</v>
      </c>
      <c r="CL57" s="32">
        <f t="shared" si="46"/>
        <v>100</v>
      </c>
      <c r="CM57" s="32">
        <v>0</v>
      </c>
      <c r="CN57" s="32">
        <f t="shared" si="47"/>
        <v>0</v>
      </c>
      <c r="CO57" s="31">
        <v>0</v>
      </c>
      <c r="CP57" s="31">
        <f t="shared" si="48"/>
        <v>0</v>
      </c>
      <c r="CQ57" s="32">
        <v>0</v>
      </c>
      <c r="CR57" s="30">
        <v>0</v>
      </c>
      <c r="CS57" s="30">
        <f t="shared" si="49"/>
        <v>0</v>
      </c>
      <c r="CT57" s="32">
        <v>0</v>
      </c>
      <c r="CU57" s="30">
        <v>0</v>
      </c>
      <c r="CV57" s="30">
        <f t="shared" si="50"/>
        <v>0</v>
      </c>
      <c r="CW57" s="32">
        <v>0</v>
      </c>
      <c r="CX57" s="34">
        <v>0</v>
      </c>
      <c r="CY57" s="34">
        <f t="shared" si="51"/>
        <v>0</v>
      </c>
      <c r="CZ57" s="32">
        <v>0</v>
      </c>
      <c r="DA57" s="32">
        <v>0</v>
      </c>
      <c r="DB57" s="28">
        <f t="shared" si="70"/>
        <v>12619.9</v>
      </c>
      <c r="DC57" s="28">
        <f t="shared" si="71"/>
        <v>3798.3166666666666</v>
      </c>
      <c r="DD57" s="28">
        <f t="shared" si="72"/>
        <v>3662.021</v>
      </c>
      <c r="DE57" s="30">
        <v>0</v>
      </c>
      <c r="DF57" s="30">
        <f t="shared" si="52"/>
        <v>0</v>
      </c>
      <c r="DG57" s="32">
        <v>0</v>
      </c>
      <c r="DH57" s="30">
        <v>0</v>
      </c>
      <c r="DI57" s="30">
        <f t="shared" si="53"/>
        <v>0</v>
      </c>
      <c r="DJ57" s="32">
        <v>0</v>
      </c>
      <c r="DK57" s="30">
        <v>0</v>
      </c>
      <c r="DL57" s="30">
        <f t="shared" si="54"/>
        <v>0</v>
      </c>
      <c r="DM57" s="32">
        <v>0</v>
      </c>
      <c r="DN57" s="30">
        <v>0</v>
      </c>
      <c r="DO57" s="30">
        <f t="shared" si="55"/>
        <v>0</v>
      </c>
      <c r="DP57" s="32">
        <v>0</v>
      </c>
      <c r="DQ57" s="30">
        <v>0</v>
      </c>
      <c r="DR57" s="30">
        <f t="shared" si="56"/>
        <v>0</v>
      </c>
      <c r="DS57" s="32">
        <v>0</v>
      </c>
      <c r="DT57" s="32">
        <v>640</v>
      </c>
      <c r="DU57" s="32">
        <f t="shared" si="57"/>
        <v>213.33333333333334</v>
      </c>
      <c r="DV57" s="32">
        <v>0</v>
      </c>
      <c r="DW57" s="32">
        <v>0</v>
      </c>
      <c r="DX57" s="28">
        <f t="shared" si="73"/>
        <v>640</v>
      </c>
      <c r="DY57" s="28">
        <f t="shared" si="58"/>
        <v>213.33333333333334</v>
      </c>
      <c r="DZ57" s="28">
        <f t="shared" si="75"/>
        <v>0</v>
      </c>
    </row>
    <row r="58" spans="1:130" ht="21" customHeight="1">
      <c r="A58" s="26">
        <v>50</v>
      </c>
      <c r="B58" s="58" t="s">
        <v>103</v>
      </c>
      <c r="C58" s="31">
        <v>7854</v>
      </c>
      <c r="D58" s="30">
        <v>0</v>
      </c>
      <c r="E58" s="31">
        <v>10515.5</v>
      </c>
      <c r="F58" s="64">
        <v>2701.5</v>
      </c>
      <c r="G58" s="28">
        <f t="shared" si="60"/>
        <v>152952.1</v>
      </c>
      <c r="H58" s="28">
        <f t="shared" si="61"/>
        <v>45744.7</v>
      </c>
      <c r="I58" s="28">
        <f t="shared" si="62"/>
        <v>46784.774</v>
      </c>
      <c r="J58" s="28">
        <f t="shared" si="14"/>
        <v>102.27364918777475</v>
      </c>
      <c r="K58" s="28">
        <f t="shared" si="63"/>
        <v>64061.5</v>
      </c>
      <c r="L58" s="28">
        <f t="shared" si="64"/>
        <v>16114.5</v>
      </c>
      <c r="M58" s="28">
        <f t="shared" si="65"/>
        <v>18196.254</v>
      </c>
      <c r="N58" s="28">
        <f t="shared" si="15"/>
        <v>112.9185143814577</v>
      </c>
      <c r="O58" s="28">
        <f t="shared" si="66"/>
        <v>20500</v>
      </c>
      <c r="P58" s="28">
        <f t="shared" si="67"/>
        <v>3416.6666666666665</v>
      </c>
      <c r="Q58" s="28">
        <f t="shared" si="68"/>
        <v>4261.706</v>
      </c>
      <c r="R58" s="28">
        <f t="shared" si="16"/>
        <v>124.73285853658538</v>
      </c>
      <c r="S58" s="34">
        <v>2500</v>
      </c>
      <c r="T58" s="34">
        <f t="shared" si="17"/>
        <v>416.6666666666667</v>
      </c>
      <c r="U58" s="32">
        <v>1059.876</v>
      </c>
      <c r="V58" s="28">
        <f t="shared" si="18"/>
        <v>254.37024</v>
      </c>
      <c r="W58" s="34">
        <v>6600</v>
      </c>
      <c r="X58" s="34">
        <f t="shared" si="19"/>
        <v>1100</v>
      </c>
      <c r="Y58" s="32">
        <v>1639.921</v>
      </c>
      <c r="Z58" s="28">
        <f t="shared" si="20"/>
        <v>149.0837272727273</v>
      </c>
      <c r="AA58" s="34">
        <v>18000</v>
      </c>
      <c r="AB58" s="34">
        <f t="shared" si="21"/>
        <v>3000</v>
      </c>
      <c r="AC58" s="32">
        <v>3201.83</v>
      </c>
      <c r="AD58" s="28">
        <f t="shared" si="22"/>
        <v>106.72766666666666</v>
      </c>
      <c r="AE58" s="34">
        <v>4270</v>
      </c>
      <c r="AF58" s="34">
        <f t="shared" si="23"/>
        <v>1423.3333333333333</v>
      </c>
      <c r="AG58" s="32">
        <v>1355.61</v>
      </c>
      <c r="AH58" s="28">
        <f t="shared" si="24"/>
        <v>95.24192037470726</v>
      </c>
      <c r="AI58" s="32">
        <v>5000</v>
      </c>
      <c r="AJ58" s="32">
        <f>AI58/12*4</f>
        <v>1666.6666666666667</v>
      </c>
      <c r="AK58" s="32">
        <v>1822</v>
      </c>
      <c r="AL58" s="28">
        <f>AK58/AJ58*100</f>
        <v>109.32</v>
      </c>
      <c r="AM58" s="31">
        <v>0</v>
      </c>
      <c r="AN58" s="31">
        <f t="shared" si="25"/>
        <v>0</v>
      </c>
      <c r="AO58" s="28"/>
      <c r="AP58" s="31">
        <v>0</v>
      </c>
      <c r="AQ58" s="30">
        <f t="shared" si="26"/>
        <v>0</v>
      </c>
      <c r="AR58" s="32"/>
      <c r="AS58" s="30">
        <v>80032.9</v>
      </c>
      <c r="AT58" s="30">
        <f t="shared" si="27"/>
        <v>26677.63333333333</v>
      </c>
      <c r="AU58" s="32">
        <v>26677.6</v>
      </c>
      <c r="AV58" s="31">
        <v>0</v>
      </c>
      <c r="AW58" s="28"/>
      <c r="AX58" s="30">
        <v>3500.6</v>
      </c>
      <c r="AY58" s="30">
        <f t="shared" si="28"/>
        <v>1166.8666666666666</v>
      </c>
      <c r="AZ58" s="32">
        <v>840.1</v>
      </c>
      <c r="BA58" s="31">
        <v>0</v>
      </c>
      <c r="BB58" s="31">
        <f t="shared" si="29"/>
        <v>0</v>
      </c>
      <c r="BC58" s="32"/>
      <c r="BD58" s="31">
        <v>0</v>
      </c>
      <c r="BE58" s="31">
        <f t="shared" si="30"/>
        <v>0</v>
      </c>
      <c r="BF58" s="32"/>
      <c r="BG58" s="28">
        <f t="shared" si="74"/>
        <v>4336</v>
      </c>
      <c r="BH58" s="28">
        <f t="shared" si="32"/>
        <v>722.6666666666667</v>
      </c>
      <c r="BI58" s="28">
        <f t="shared" si="69"/>
        <v>940</v>
      </c>
      <c r="BJ58" s="28">
        <f t="shared" si="33"/>
        <v>130.07380073800735</v>
      </c>
      <c r="BK58" s="32">
        <v>1100</v>
      </c>
      <c r="BL58" s="32">
        <f t="shared" si="34"/>
        <v>183.33333333333334</v>
      </c>
      <c r="BM58" s="32">
        <v>157</v>
      </c>
      <c r="BN58" s="32">
        <f t="shared" si="35"/>
        <v>85.63636363636363</v>
      </c>
      <c r="BO58" s="32">
        <v>0</v>
      </c>
      <c r="BP58" s="32">
        <f t="shared" si="36"/>
        <v>0</v>
      </c>
      <c r="BQ58" s="32">
        <v>0</v>
      </c>
      <c r="BR58" s="32" t="e">
        <f t="shared" si="37"/>
        <v>#DIV/0!</v>
      </c>
      <c r="BS58" s="30">
        <v>0</v>
      </c>
      <c r="BT58" s="30">
        <f t="shared" si="38"/>
        <v>0</v>
      </c>
      <c r="BU58" s="32">
        <v>0</v>
      </c>
      <c r="BV58" s="32" t="e">
        <f t="shared" si="39"/>
        <v>#DIV/0!</v>
      </c>
      <c r="BW58" s="32">
        <v>3236</v>
      </c>
      <c r="BX58" s="32">
        <f t="shared" si="40"/>
        <v>539.3333333333334</v>
      </c>
      <c r="BY58" s="32">
        <v>783</v>
      </c>
      <c r="BZ58" s="32">
        <f t="shared" si="41"/>
        <v>145.17923362175523</v>
      </c>
      <c r="CA58" s="30">
        <v>5357.1</v>
      </c>
      <c r="CB58" s="30">
        <f t="shared" si="42"/>
        <v>1785.7</v>
      </c>
      <c r="CC58" s="32">
        <v>1070.82</v>
      </c>
      <c r="CD58" s="31">
        <v>0</v>
      </c>
      <c r="CE58" s="31">
        <f t="shared" si="43"/>
        <v>0</v>
      </c>
      <c r="CF58" s="32">
        <v>0</v>
      </c>
      <c r="CG58" s="32">
        <v>17141</v>
      </c>
      <c r="CH58" s="32">
        <f t="shared" si="44"/>
        <v>5713.666666666667</v>
      </c>
      <c r="CI58" s="32">
        <v>7382.217</v>
      </c>
      <c r="CJ58" s="32">
        <f t="shared" si="45"/>
        <v>129.20279446940083</v>
      </c>
      <c r="CK58" s="32">
        <v>6400</v>
      </c>
      <c r="CL58" s="32">
        <f t="shared" si="46"/>
        <v>2133.3333333333335</v>
      </c>
      <c r="CM58" s="32">
        <v>2128.217</v>
      </c>
      <c r="CN58" s="32">
        <f t="shared" si="47"/>
        <v>99.760171875</v>
      </c>
      <c r="CO58" s="31">
        <v>0</v>
      </c>
      <c r="CP58" s="31">
        <f t="shared" si="48"/>
        <v>0</v>
      </c>
      <c r="CQ58" s="32">
        <v>0</v>
      </c>
      <c r="CR58" s="30">
        <v>150</v>
      </c>
      <c r="CS58" s="30">
        <f t="shared" si="49"/>
        <v>50</v>
      </c>
      <c r="CT58" s="32">
        <v>0</v>
      </c>
      <c r="CU58" s="30">
        <v>0</v>
      </c>
      <c r="CV58" s="30">
        <f t="shared" si="50"/>
        <v>0</v>
      </c>
      <c r="CW58" s="32">
        <v>0</v>
      </c>
      <c r="CX58" s="34">
        <v>6064.5</v>
      </c>
      <c r="CY58" s="34">
        <f t="shared" si="51"/>
        <v>2021.5</v>
      </c>
      <c r="CZ58" s="32">
        <v>794.8</v>
      </c>
      <c r="DA58" s="32">
        <v>0</v>
      </c>
      <c r="DB58" s="28">
        <f t="shared" si="70"/>
        <v>152952.1</v>
      </c>
      <c r="DC58" s="28">
        <f t="shared" si="71"/>
        <v>45744.7</v>
      </c>
      <c r="DD58" s="28">
        <f t="shared" si="72"/>
        <v>46784.774</v>
      </c>
      <c r="DE58" s="30">
        <v>0</v>
      </c>
      <c r="DF58" s="30">
        <f t="shared" si="52"/>
        <v>0</v>
      </c>
      <c r="DG58" s="32">
        <v>0</v>
      </c>
      <c r="DH58" s="30">
        <v>0</v>
      </c>
      <c r="DI58" s="30">
        <f t="shared" si="53"/>
        <v>0</v>
      </c>
      <c r="DJ58" s="32">
        <v>0</v>
      </c>
      <c r="DK58" s="30">
        <v>0</v>
      </c>
      <c r="DL58" s="30">
        <f t="shared" si="54"/>
        <v>0</v>
      </c>
      <c r="DM58" s="32">
        <v>0</v>
      </c>
      <c r="DN58" s="30">
        <v>0</v>
      </c>
      <c r="DO58" s="30">
        <f t="shared" si="55"/>
        <v>0</v>
      </c>
      <c r="DP58" s="32">
        <v>0</v>
      </c>
      <c r="DQ58" s="30">
        <v>0</v>
      </c>
      <c r="DR58" s="30">
        <f t="shared" si="56"/>
        <v>0</v>
      </c>
      <c r="DS58" s="32">
        <v>0</v>
      </c>
      <c r="DT58" s="32">
        <v>7650</v>
      </c>
      <c r="DU58" s="32">
        <f t="shared" si="57"/>
        <v>2550</v>
      </c>
      <c r="DV58" s="32">
        <v>0</v>
      </c>
      <c r="DW58" s="32">
        <v>0</v>
      </c>
      <c r="DX58" s="28">
        <f t="shared" si="73"/>
        <v>7650</v>
      </c>
      <c r="DY58" s="28">
        <f t="shared" si="58"/>
        <v>2550</v>
      </c>
      <c r="DZ58" s="28">
        <f t="shared" si="75"/>
        <v>0</v>
      </c>
    </row>
    <row r="59" spans="1:130" ht="21" customHeight="1">
      <c r="A59" s="26">
        <v>51</v>
      </c>
      <c r="B59" s="58" t="s">
        <v>104</v>
      </c>
      <c r="C59" s="31">
        <v>4115.1</v>
      </c>
      <c r="D59" s="30">
        <v>0</v>
      </c>
      <c r="E59" s="31">
        <v>4115.1</v>
      </c>
      <c r="F59" s="64">
        <v>328.3</v>
      </c>
      <c r="G59" s="28">
        <f t="shared" si="60"/>
        <v>4997.1</v>
      </c>
      <c r="H59" s="28">
        <f t="shared" si="61"/>
        <v>1434.1833333333334</v>
      </c>
      <c r="I59" s="28">
        <f t="shared" si="62"/>
        <v>1737.854</v>
      </c>
      <c r="J59" s="28">
        <f t="shared" si="14"/>
        <v>121.17376904393906</v>
      </c>
      <c r="K59" s="28">
        <f t="shared" si="63"/>
        <v>1497.1</v>
      </c>
      <c r="L59" s="28">
        <f t="shared" si="64"/>
        <v>267.51666666666665</v>
      </c>
      <c r="M59" s="28">
        <f t="shared" si="65"/>
        <v>571.154</v>
      </c>
      <c r="N59" s="28">
        <f t="shared" si="15"/>
        <v>213.50221170020563</v>
      </c>
      <c r="O59" s="28">
        <f t="shared" si="66"/>
        <v>139.1</v>
      </c>
      <c r="P59" s="28">
        <f t="shared" si="67"/>
        <v>23.18333333333333</v>
      </c>
      <c r="Q59" s="28">
        <f t="shared" si="68"/>
        <v>31.753999999999998</v>
      </c>
      <c r="R59" s="28">
        <f t="shared" si="16"/>
        <v>136.96908698777858</v>
      </c>
      <c r="S59" s="34">
        <v>5</v>
      </c>
      <c r="T59" s="34">
        <f t="shared" si="17"/>
        <v>0.8333333333333334</v>
      </c>
      <c r="U59" s="32">
        <v>0.054</v>
      </c>
      <c r="V59" s="28">
        <f t="shared" si="18"/>
        <v>6.4799999999999995</v>
      </c>
      <c r="W59" s="34">
        <v>1000</v>
      </c>
      <c r="X59" s="34">
        <f t="shared" si="19"/>
        <v>166.66666666666666</v>
      </c>
      <c r="Y59" s="32">
        <v>165.6</v>
      </c>
      <c r="Z59" s="28">
        <f t="shared" si="20"/>
        <v>99.36</v>
      </c>
      <c r="AA59" s="34">
        <v>134.1</v>
      </c>
      <c r="AB59" s="34">
        <f t="shared" si="21"/>
        <v>22.349999999999998</v>
      </c>
      <c r="AC59" s="32">
        <v>31.7</v>
      </c>
      <c r="AD59" s="28">
        <f t="shared" si="22"/>
        <v>141.834451901566</v>
      </c>
      <c r="AE59" s="34">
        <v>0</v>
      </c>
      <c r="AF59" s="34">
        <f t="shared" si="23"/>
        <v>0</v>
      </c>
      <c r="AG59" s="32">
        <v>0</v>
      </c>
      <c r="AH59" s="28" t="e">
        <f t="shared" si="24"/>
        <v>#DIV/0!</v>
      </c>
      <c r="AI59" s="32"/>
      <c r="AJ59" s="32"/>
      <c r="AK59" s="32"/>
      <c r="AL59" s="28"/>
      <c r="AM59" s="31">
        <v>0</v>
      </c>
      <c r="AN59" s="31">
        <f t="shared" si="25"/>
        <v>0</v>
      </c>
      <c r="AO59" s="28"/>
      <c r="AP59" s="31">
        <v>0</v>
      </c>
      <c r="AQ59" s="30">
        <f t="shared" si="26"/>
        <v>0</v>
      </c>
      <c r="AR59" s="32"/>
      <c r="AS59" s="30">
        <v>3500</v>
      </c>
      <c r="AT59" s="30">
        <f t="shared" si="27"/>
        <v>1166.6666666666667</v>
      </c>
      <c r="AU59" s="32">
        <v>1166.7</v>
      </c>
      <c r="AV59" s="31">
        <v>0</v>
      </c>
      <c r="AW59" s="28"/>
      <c r="AX59" s="30">
        <v>0</v>
      </c>
      <c r="AY59" s="30">
        <f t="shared" si="28"/>
        <v>0</v>
      </c>
      <c r="AZ59" s="32">
        <v>0</v>
      </c>
      <c r="BA59" s="31">
        <v>0</v>
      </c>
      <c r="BB59" s="31">
        <f t="shared" si="29"/>
        <v>0</v>
      </c>
      <c r="BC59" s="32"/>
      <c r="BD59" s="31">
        <v>0</v>
      </c>
      <c r="BE59" s="31">
        <f t="shared" si="30"/>
        <v>0</v>
      </c>
      <c r="BF59" s="32"/>
      <c r="BG59" s="28">
        <f t="shared" si="74"/>
        <v>250</v>
      </c>
      <c r="BH59" s="28">
        <f t="shared" si="32"/>
        <v>41.666666666666664</v>
      </c>
      <c r="BI59" s="28">
        <f t="shared" si="69"/>
        <v>0</v>
      </c>
      <c r="BJ59" s="28">
        <f t="shared" si="33"/>
        <v>0</v>
      </c>
      <c r="BK59" s="32">
        <v>250</v>
      </c>
      <c r="BL59" s="32">
        <f t="shared" si="34"/>
        <v>41.666666666666664</v>
      </c>
      <c r="BM59" s="32">
        <v>0</v>
      </c>
      <c r="BN59" s="32">
        <f t="shared" si="35"/>
        <v>0</v>
      </c>
      <c r="BO59" s="32">
        <v>0</v>
      </c>
      <c r="BP59" s="32">
        <f t="shared" si="36"/>
        <v>0</v>
      </c>
      <c r="BQ59" s="32">
        <v>0</v>
      </c>
      <c r="BR59" s="32" t="e">
        <f t="shared" si="37"/>
        <v>#DIV/0!</v>
      </c>
      <c r="BS59" s="30">
        <v>0</v>
      </c>
      <c r="BT59" s="30">
        <f t="shared" si="38"/>
        <v>0</v>
      </c>
      <c r="BU59" s="32">
        <v>0</v>
      </c>
      <c r="BV59" s="32" t="e">
        <f t="shared" si="39"/>
        <v>#DIV/0!</v>
      </c>
      <c r="BW59" s="32">
        <v>0</v>
      </c>
      <c r="BX59" s="32">
        <f t="shared" si="40"/>
        <v>0</v>
      </c>
      <c r="BY59" s="32">
        <v>0</v>
      </c>
      <c r="BZ59" s="32" t="e">
        <f t="shared" si="41"/>
        <v>#DIV/0!</v>
      </c>
      <c r="CA59" s="30">
        <v>0</v>
      </c>
      <c r="CB59" s="30">
        <f t="shared" si="42"/>
        <v>0</v>
      </c>
      <c r="CC59" s="32">
        <v>0</v>
      </c>
      <c r="CD59" s="31">
        <v>0</v>
      </c>
      <c r="CE59" s="31">
        <f t="shared" si="43"/>
        <v>0</v>
      </c>
      <c r="CF59" s="32">
        <v>0</v>
      </c>
      <c r="CG59" s="32">
        <v>108</v>
      </c>
      <c r="CH59" s="32">
        <f t="shared" si="44"/>
        <v>36</v>
      </c>
      <c r="CI59" s="32">
        <v>15</v>
      </c>
      <c r="CJ59" s="32">
        <f t="shared" si="45"/>
        <v>41.66666666666667</v>
      </c>
      <c r="CK59" s="32">
        <v>108</v>
      </c>
      <c r="CL59" s="32">
        <f t="shared" si="46"/>
        <v>36</v>
      </c>
      <c r="CM59" s="32">
        <v>15</v>
      </c>
      <c r="CN59" s="32">
        <f t="shared" si="47"/>
        <v>41.66666666666667</v>
      </c>
      <c r="CO59" s="31">
        <v>0</v>
      </c>
      <c r="CP59" s="31">
        <f t="shared" si="48"/>
        <v>0</v>
      </c>
      <c r="CQ59" s="32">
        <v>0</v>
      </c>
      <c r="CR59" s="30">
        <v>0</v>
      </c>
      <c r="CS59" s="30">
        <f t="shared" si="49"/>
        <v>0</v>
      </c>
      <c r="CT59" s="32">
        <v>0</v>
      </c>
      <c r="CU59" s="30">
        <v>0</v>
      </c>
      <c r="CV59" s="30">
        <f t="shared" si="50"/>
        <v>0</v>
      </c>
      <c r="CW59" s="32">
        <v>0</v>
      </c>
      <c r="CX59" s="34">
        <v>0</v>
      </c>
      <c r="CY59" s="34">
        <f t="shared" si="51"/>
        <v>0</v>
      </c>
      <c r="CZ59" s="32">
        <v>358.8</v>
      </c>
      <c r="DA59" s="32">
        <v>0</v>
      </c>
      <c r="DB59" s="28">
        <f t="shared" si="70"/>
        <v>4997.1</v>
      </c>
      <c r="DC59" s="28">
        <f t="shared" si="71"/>
        <v>1434.1833333333334</v>
      </c>
      <c r="DD59" s="28">
        <f t="shared" si="72"/>
        <v>1737.854</v>
      </c>
      <c r="DE59" s="30">
        <v>0</v>
      </c>
      <c r="DF59" s="30">
        <f t="shared" si="52"/>
        <v>0</v>
      </c>
      <c r="DG59" s="32">
        <v>0</v>
      </c>
      <c r="DH59" s="30">
        <v>0</v>
      </c>
      <c r="DI59" s="30">
        <f t="shared" si="53"/>
        <v>0</v>
      </c>
      <c r="DJ59" s="32">
        <v>0</v>
      </c>
      <c r="DK59" s="30">
        <v>0</v>
      </c>
      <c r="DL59" s="30">
        <f t="shared" si="54"/>
        <v>0</v>
      </c>
      <c r="DM59" s="32">
        <v>0</v>
      </c>
      <c r="DN59" s="30">
        <v>0</v>
      </c>
      <c r="DO59" s="30">
        <f t="shared" si="55"/>
        <v>0</v>
      </c>
      <c r="DP59" s="32">
        <v>0</v>
      </c>
      <c r="DQ59" s="30">
        <v>0</v>
      </c>
      <c r="DR59" s="30">
        <f t="shared" si="56"/>
        <v>0</v>
      </c>
      <c r="DS59" s="32">
        <v>0</v>
      </c>
      <c r="DT59" s="32">
        <v>260</v>
      </c>
      <c r="DU59" s="32">
        <f t="shared" si="57"/>
        <v>86.66666666666667</v>
      </c>
      <c r="DV59" s="32">
        <v>0</v>
      </c>
      <c r="DW59" s="32">
        <v>0</v>
      </c>
      <c r="DX59" s="28">
        <f t="shared" si="73"/>
        <v>260</v>
      </c>
      <c r="DY59" s="28">
        <f t="shared" si="58"/>
        <v>86.66666666666667</v>
      </c>
      <c r="DZ59" s="28">
        <f t="shared" si="75"/>
        <v>0</v>
      </c>
    </row>
    <row r="60" spans="1:130" ht="21" customHeight="1">
      <c r="A60" s="26">
        <v>52</v>
      </c>
      <c r="B60" s="58" t="s">
        <v>105</v>
      </c>
      <c r="C60" s="31">
        <v>2504.1</v>
      </c>
      <c r="D60" s="30">
        <v>0</v>
      </c>
      <c r="E60" s="31">
        <v>659.9</v>
      </c>
      <c r="F60" s="64">
        <v>649.5</v>
      </c>
      <c r="G60" s="28">
        <f t="shared" si="60"/>
        <v>21537.3</v>
      </c>
      <c r="H60" s="28">
        <f t="shared" si="61"/>
        <v>6653.666666666668</v>
      </c>
      <c r="I60" s="28">
        <f t="shared" si="62"/>
        <v>6898.396000000001</v>
      </c>
      <c r="J60" s="28">
        <f t="shared" si="14"/>
        <v>103.67811231902209</v>
      </c>
      <c r="K60" s="28">
        <f t="shared" si="63"/>
        <v>4282.6</v>
      </c>
      <c r="L60" s="28">
        <f t="shared" si="64"/>
        <v>902.0999999999999</v>
      </c>
      <c r="M60" s="28">
        <f t="shared" si="65"/>
        <v>1146.796</v>
      </c>
      <c r="N60" s="28">
        <f t="shared" si="15"/>
        <v>127.12515242212616</v>
      </c>
      <c r="O60" s="28">
        <f t="shared" si="66"/>
        <v>1502.6</v>
      </c>
      <c r="P60" s="28">
        <f t="shared" si="67"/>
        <v>250.43333333333334</v>
      </c>
      <c r="Q60" s="28">
        <f t="shared" si="68"/>
        <v>522.3290000000001</v>
      </c>
      <c r="R60" s="28">
        <f t="shared" si="16"/>
        <v>208.57007853054705</v>
      </c>
      <c r="S60" s="34">
        <v>2.6</v>
      </c>
      <c r="T60" s="34">
        <f t="shared" si="17"/>
        <v>0.43333333333333335</v>
      </c>
      <c r="U60" s="32">
        <v>0.129</v>
      </c>
      <c r="V60" s="28">
        <f t="shared" si="18"/>
        <v>29.76923076923077</v>
      </c>
      <c r="W60" s="34">
        <v>1150</v>
      </c>
      <c r="X60" s="34">
        <f t="shared" si="19"/>
        <v>191.66666666666666</v>
      </c>
      <c r="Y60" s="32">
        <v>518.967</v>
      </c>
      <c r="Z60" s="28">
        <f t="shared" si="20"/>
        <v>270.7653913043478</v>
      </c>
      <c r="AA60" s="34">
        <v>1500</v>
      </c>
      <c r="AB60" s="34">
        <f t="shared" si="21"/>
        <v>250</v>
      </c>
      <c r="AC60" s="32">
        <v>522.2</v>
      </c>
      <c r="AD60" s="28">
        <f t="shared" si="22"/>
        <v>208.88</v>
      </c>
      <c r="AE60" s="34">
        <v>30</v>
      </c>
      <c r="AF60" s="34">
        <f t="shared" si="23"/>
        <v>10</v>
      </c>
      <c r="AG60" s="32">
        <v>0</v>
      </c>
      <c r="AH60" s="28">
        <f t="shared" si="24"/>
        <v>0</v>
      </c>
      <c r="AI60" s="32"/>
      <c r="AJ60" s="32"/>
      <c r="AK60" s="32"/>
      <c r="AL60" s="28"/>
      <c r="AM60" s="31">
        <v>0</v>
      </c>
      <c r="AN60" s="31">
        <f t="shared" si="25"/>
        <v>0</v>
      </c>
      <c r="AO60" s="28"/>
      <c r="AP60" s="31">
        <v>0</v>
      </c>
      <c r="AQ60" s="30">
        <f t="shared" si="26"/>
        <v>0</v>
      </c>
      <c r="AR60" s="32"/>
      <c r="AS60" s="30">
        <v>17254.7</v>
      </c>
      <c r="AT60" s="30">
        <f t="shared" si="27"/>
        <v>5751.566666666667</v>
      </c>
      <c r="AU60" s="32">
        <v>5751.6</v>
      </c>
      <c r="AV60" s="31">
        <v>0</v>
      </c>
      <c r="AW60" s="28"/>
      <c r="AX60" s="30">
        <v>0</v>
      </c>
      <c r="AY60" s="30">
        <f t="shared" si="28"/>
        <v>0</v>
      </c>
      <c r="AZ60" s="32">
        <v>0</v>
      </c>
      <c r="BA60" s="31">
        <v>0</v>
      </c>
      <c r="BB60" s="31">
        <f t="shared" si="29"/>
        <v>0</v>
      </c>
      <c r="BC60" s="32"/>
      <c r="BD60" s="31">
        <v>0</v>
      </c>
      <c r="BE60" s="31">
        <f t="shared" si="30"/>
        <v>0</v>
      </c>
      <c r="BF60" s="32"/>
      <c r="BG60" s="28">
        <f t="shared" si="74"/>
        <v>500</v>
      </c>
      <c r="BH60" s="28">
        <f t="shared" si="32"/>
        <v>83.33333333333334</v>
      </c>
      <c r="BI60" s="28">
        <f t="shared" si="69"/>
        <v>84</v>
      </c>
      <c r="BJ60" s="28">
        <f t="shared" si="33"/>
        <v>100.79999999999998</v>
      </c>
      <c r="BK60" s="32">
        <v>240</v>
      </c>
      <c r="BL60" s="32">
        <f t="shared" si="34"/>
        <v>40</v>
      </c>
      <c r="BM60" s="32">
        <v>80</v>
      </c>
      <c r="BN60" s="32">
        <f t="shared" si="35"/>
        <v>200</v>
      </c>
      <c r="BO60" s="32">
        <v>160</v>
      </c>
      <c r="BP60" s="32">
        <f t="shared" si="36"/>
        <v>26.666666666666668</v>
      </c>
      <c r="BQ60" s="32">
        <v>4</v>
      </c>
      <c r="BR60" s="32">
        <f t="shared" si="37"/>
        <v>15</v>
      </c>
      <c r="BS60" s="30">
        <v>0</v>
      </c>
      <c r="BT60" s="30">
        <f t="shared" si="38"/>
        <v>0</v>
      </c>
      <c r="BU60" s="32">
        <v>0</v>
      </c>
      <c r="BV60" s="32" t="e">
        <f t="shared" si="39"/>
        <v>#DIV/0!</v>
      </c>
      <c r="BW60" s="32">
        <v>100</v>
      </c>
      <c r="BX60" s="32">
        <f t="shared" si="40"/>
        <v>16.666666666666668</v>
      </c>
      <c r="BY60" s="32">
        <v>0</v>
      </c>
      <c r="BZ60" s="32">
        <f t="shared" si="41"/>
        <v>0</v>
      </c>
      <c r="CA60" s="30">
        <v>0</v>
      </c>
      <c r="CB60" s="30">
        <f t="shared" si="42"/>
        <v>0</v>
      </c>
      <c r="CC60" s="32">
        <v>0</v>
      </c>
      <c r="CD60" s="31">
        <v>0</v>
      </c>
      <c r="CE60" s="31">
        <f t="shared" si="43"/>
        <v>0</v>
      </c>
      <c r="CF60" s="32">
        <v>0</v>
      </c>
      <c r="CG60" s="32">
        <v>1100</v>
      </c>
      <c r="CH60" s="32">
        <f t="shared" si="44"/>
        <v>366.6666666666667</v>
      </c>
      <c r="CI60" s="32">
        <v>14</v>
      </c>
      <c r="CJ60" s="32">
        <f t="shared" si="45"/>
        <v>3.818181818181818</v>
      </c>
      <c r="CK60" s="32">
        <v>600</v>
      </c>
      <c r="CL60" s="32">
        <f t="shared" si="46"/>
        <v>200</v>
      </c>
      <c r="CM60" s="32">
        <v>14</v>
      </c>
      <c r="CN60" s="32">
        <f t="shared" si="47"/>
        <v>7.000000000000001</v>
      </c>
      <c r="CO60" s="31">
        <v>0</v>
      </c>
      <c r="CP60" s="31">
        <f t="shared" si="48"/>
        <v>0</v>
      </c>
      <c r="CQ60" s="32">
        <v>0</v>
      </c>
      <c r="CR60" s="30">
        <v>0</v>
      </c>
      <c r="CS60" s="30">
        <f t="shared" si="49"/>
        <v>0</v>
      </c>
      <c r="CT60" s="32">
        <v>0</v>
      </c>
      <c r="CU60" s="30">
        <v>0</v>
      </c>
      <c r="CV60" s="30">
        <f t="shared" si="50"/>
        <v>0</v>
      </c>
      <c r="CW60" s="32">
        <v>0</v>
      </c>
      <c r="CX60" s="34">
        <v>0</v>
      </c>
      <c r="CY60" s="34">
        <f t="shared" si="51"/>
        <v>0</v>
      </c>
      <c r="CZ60" s="32">
        <v>7.5</v>
      </c>
      <c r="DA60" s="32">
        <v>0</v>
      </c>
      <c r="DB60" s="28">
        <f t="shared" si="70"/>
        <v>21537.3</v>
      </c>
      <c r="DC60" s="28">
        <f t="shared" si="71"/>
        <v>6653.666666666668</v>
      </c>
      <c r="DD60" s="28">
        <f t="shared" si="72"/>
        <v>6898.396000000001</v>
      </c>
      <c r="DE60" s="30">
        <v>0</v>
      </c>
      <c r="DF60" s="30">
        <f t="shared" si="52"/>
        <v>0</v>
      </c>
      <c r="DG60" s="32">
        <v>0</v>
      </c>
      <c r="DH60" s="30">
        <v>0</v>
      </c>
      <c r="DI60" s="30">
        <f t="shared" si="53"/>
        <v>0</v>
      </c>
      <c r="DJ60" s="32">
        <v>0</v>
      </c>
      <c r="DK60" s="30">
        <v>0</v>
      </c>
      <c r="DL60" s="30">
        <f t="shared" si="54"/>
        <v>0</v>
      </c>
      <c r="DM60" s="32">
        <v>0</v>
      </c>
      <c r="DN60" s="30">
        <v>0</v>
      </c>
      <c r="DO60" s="30">
        <f t="shared" si="55"/>
        <v>0</v>
      </c>
      <c r="DP60" s="32">
        <v>0</v>
      </c>
      <c r="DQ60" s="30">
        <v>0</v>
      </c>
      <c r="DR60" s="30">
        <f t="shared" si="56"/>
        <v>0</v>
      </c>
      <c r="DS60" s="32">
        <v>0</v>
      </c>
      <c r="DT60" s="32">
        <v>1100</v>
      </c>
      <c r="DU60" s="32">
        <f t="shared" si="57"/>
        <v>366.6666666666667</v>
      </c>
      <c r="DV60" s="32">
        <v>0</v>
      </c>
      <c r="DW60" s="32">
        <v>0</v>
      </c>
      <c r="DX60" s="28">
        <f t="shared" si="73"/>
        <v>1100</v>
      </c>
      <c r="DY60" s="28">
        <f t="shared" si="58"/>
        <v>366.6666666666667</v>
      </c>
      <c r="DZ60" s="28">
        <f t="shared" si="75"/>
        <v>0</v>
      </c>
    </row>
    <row r="61" spans="1:130" ht="21" customHeight="1">
      <c r="A61" s="26">
        <v>53</v>
      </c>
      <c r="B61" s="58" t="s">
        <v>106</v>
      </c>
      <c r="C61" s="31">
        <v>590.9</v>
      </c>
      <c r="D61" s="30">
        <v>0</v>
      </c>
      <c r="E61" s="31">
        <v>590.9</v>
      </c>
      <c r="F61" s="64">
        <v>40.9</v>
      </c>
      <c r="G61" s="28">
        <f t="shared" si="60"/>
        <v>4512</v>
      </c>
      <c r="H61" s="28">
        <f t="shared" si="61"/>
        <v>1344.3333333333333</v>
      </c>
      <c r="I61" s="28">
        <f t="shared" si="62"/>
        <v>1282.6000000000001</v>
      </c>
      <c r="J61" s="28">
        <f t="shared" si="14"/>
        <v>95.40788494916936</v>
      </c>
      <c r="K61" s="28">
        <f t="shared" si="63"/>
        <v>1012</v>
      </c>
      <c r="L61" s="28">
        <f t="shared" si="64"/>
        <v>177.66666666666669</v>
      </c>
      <c r="M61" s="28">
        <f t="shared" si="65"/>
        <v>115.9</v>
      </c>
      <c r="N61" s="28">
        <f t="shared" si="15"/>
        <v>65.23452157598499</v>
      </c>
      <c r="O61" s="28">
        <f t="shared" si="66"/>
        <v>294.9</v>
      </c>
      <c r="P61" s="28">
        <f t="shared" si="67"/>
        <v>49.15</v>
      </c>
      <c r="Q61" s="28">
        <f t="shared" si="68"/>
        <v>65.9</v>
      </c>
      <c r="R61" s="28">
        <f t="shared" si="16"/>
        <v>134.07934893184134</v>
      </c>
      <c r="S61" s="34">
        <v>0</v>
      </c>
      <c r="T61" s="34">
        <f t="shared" si="17"/>
        <v>0</v>
      </c>
      <c r="U61" s="32">
        <v>0</v>
      </c>
      <c r="V61" s="28" t="e">
        <f t="shared" si="18"/>
        <v>#DIV/0!</v>
      </c>
      <c r="W61" s="34">
        <v>463.1</v>
      </c>
      <c r="X61" s="34">
        <f t="shared" si="19"/>
        <v>77.18333333333334</v>
      </c>
      <c r="Y61" s="32">
        <v>50</v>
      </c>
      <c r="Z61" s="28">
        <f t="shared" si="20"/>
        <v>64.78082487583676</v>
      </c>
      <c r="AA61" s="34">
        <v>294.9</v>
      </c>
      <c r="AB61" s="34">
        <f t="shared" si="21"/>
        <v>49.15</v>
      </c>
      <c r="AC61" s="32">
        <v>65.9</v>
      </c>
      <c r="AD61" s="28">
        <f t="shared" si="22"/>
        <v>134.07934893184134</v>
      </c>
      <c r="AE61" s="34">
        <v>0</v>
      </c>
      <c r="AF61" s="34">
        <f t="shared" si="23"/>
        <v>0</v>
      </c>
      <c r="AG61" s="32">
        <v>0</v>
      </c>
      <c r="AH61" s="28" t="e">
        <f t="shared" si="24"/>
        <v>#DIV/0!</v>
      </c>
      <c r="AI61" s="32"/>
      <c r="AJ61" s="32"/>
      <c r="AK61" s="32"/>
      <c r="AL61" s="28"/>
      <c r="AM61" s="31">
        <v>0</v>
      </c>
      <c r="AN61" s="31">
        <f t="shared" si="25"/>
        <v>0</v>
      </c>
      <c r="AO61" s="28"/>
      <c r="AP61" s="31">
        <v>0</v>
      </c>
      <c r="AQ61" s="30">
        <f t="shared" si="26"/>
        <v>0</v>
      </c>
      <c r="AR61" s="32"/>
      <c r="AS61" s="30">
        <v>3500</v>
      </c>
      <c r="AT61" s="30">
        <f t="shared" si="27"/>
        <v>1166.6666666666667</v>
      </c>
      <c r="AU61" s="32">
        <v>1166.7</v>
      </c>
      <c r="AV61" s="31">
        <v>0</v>
      </c>
      <c r="AW61" s="28"/>
      <c r="AX61" s="30">
        <v>0</v>
      </c>
      <c r="AY61" s="30">
        <f t="shared" si="28"/>
        <v>0</v>
      </c>
      <c r="AZ61" s="32">
        <v>0</v>
      </c>
      <c r="BA61" s="31">
        <v>0</v>
      </c>
      <c r="BB61" s="31">
        <f t="shared" si="29"/>
        <v>0</v>
      </c>
      <c r="BC61" s="32"/>
      <c r="BD61" s="31">
        <v>0</v>
      </c>
      <c r="BE61" s="31">
        <f t="shared" si="30"/>
        <v>0</v>
      </c>
      <c r="BF61" s="32"/>
      <c r="BG61" s="28">
        <f t="shared" si="74"/>
        <v>200</v>
      </c>
      <c r="BH61" s="28">
        <f t="shared" si="32"/>
        <v>33.333333333333336</v>
      </c>
      <c r="BI61" s="28">
        <f t="shared" si="69"/>
        <v>0</v>
      </c>
      <c r="BJ61" s="28">
        <f t="shared" si="33"/>
        <v>0</v>
      </c>
      <c r="BK61" s="32">
        <v>200</v>
      </c>
      <c r="BL61" s="32">
        <f t="shared" si="34"/>
        <v>33.333333333333336</v>
      </c>
      <c r="BM61" s="32">
        <v>0</v>
      </c>
      <c r="BN61" s="32">
        <f t="shared" si="35"/>
        <v>0</v>
      </c>
      <c r="BO61" s="32">
        <v>0</v>
      </c>
      <c r="BP61" s="32">
        <f t="shared" si="36"/>
        <v>0</v>
      </c>
      <c r="BQ61" s="32">
        <v>0</v>
      </c>
      <c r="BR61" s="32" t="e">
        <f t="shared" si="37"/>
        <v>#DIV/0!</v>
      </c>
      <c r="BS61" s="30">
        <v>0</v>
      </c>
      <c r="BT61" s="30">
        <f t="shared" si="38"/>
        <v>0</v>
      </c>
      <c r="BU61" s="32">
        <v>0</v>
      </c>
      <c r="BV61" s="32" t="e">
        <f t="shared" si="39"/>
        <v>#DIV/0!</v>
      </c>
      <c r="BW61" s="32">
        <v>0</v>
      </c>
      <c r="BX61" s="32">
        <f t="shared" si="40"/>
        <v>0</v>
      </c>
      <c r="BY61" s="32">
        <v>0</v>
      </c>
      <c r="BZ61" s="32" t="e">
        <f t="shared" si="41"/>
        <v>#DIV/0!</v>
      </c>
      <c r="CA61" s="30">
        <v>0</v>
      </c>
      <c r="CB61" s="30">
        <f t="shared" si="42"/>
        <v>0</v>
      </c>
      <c r="CC61" s="32">
        <v>0</v>
      </c>
      <c r="CD61" s="31">
        <v>0</v>
      </c>
      <c r="CE61" s="31">
        <f t="shared" si="43"/>
        <v>0</v>
      </c>
      <c r="CF61" s="32">
        <v>0</v>
      </c>
      <c r="CG61" s="32">
        <v>54</v>
      </c>
      <c r="CH61" s="32">
        <f t="shared" si="44"/>
        <v>18</v>
      </c>
      <c r="CI61" s="32">
        <v>0</v>
      </c>
      <c r="CJ61" s="32">
        <f t="shared" si="45"/>
        <v>0</v>
      </c>
      <c r="CK61" s="32">
        <v>54</v>
      </c>
      <c r="CL61" s="32">
        <f t="shared" si="46"/>
        <v>18</v>
      </c>
      <c r="CM61" s="32">
        <v>0</v>
      </c>
      <c r="CN61" s="32">
        <f t="shared" si="47"/>
        <v>0</v>
      </c>
      <c r="CO61" s="31">
        <v>0</v>
      </c>
      <c r="CP61" s="31">
        <f t="shared" si="48"/>
        <v>0</v>
      </c>
      <c r="CQ61" s="32">
        <v>0</v>
      </c>
      <c r="CR61" s="30">
        <v>0</v>
      </c>
      <c r="CS61" s="30">
        <f t="shared" si="49"/>
        <v>0</v>
      </c>
      <c r="CT61" s="32">
        <v>0</v>
      </c>
      <c r="CU61" s="30">
        <v>0</v>
      </c>
      <c r="CV61" s="30">
        <f t="shared" si="50"/>
        <v>0</v>
      </c>
      <c r="CW61" s="32">
        <v>0</v>
      </c>
      <c r="CX61" s="34">
        <v>0</v>
      </c>
      <c r="CY61" s="34">
        <f t="shared" si="51"/>
        <v>0</v>
      </c>
      <c r="CZ61" s="32">
        <v>0</v>
      </c>
      <c r="DA61" s="32">
        <v>0</v>
      </c>
      <c r="DB61" s="28">
        <f t="shared" si="70"/>
        <v>4512</v>
      </c>
      <c r="DC61" s="28">
        <f t="shared" si="71"/>
        <v>1344.3333333333333</v>
      </c>
      <c r="DD61" s="28">
        <f t="shared" si="72"/>
        <v>1282.6000000000001</v>
      </c>
      <c r="DE61" s="30">
        <v>0</v>
      </c>
      <c r="DF61" s="30">
        <f t="shared" si="52"/>
        <v>0</v>
      </c>
      <c r="DG61" s="32">
        <v>0</v>
      </c>
      <c r="DH61" s="30">
        <v>0</v>
      </c>
      <c r="DI61" s="30">
        <f t="shared" si="53"/>
        <v>0</v>
      </c>
      <c r="DJ61" s="32">
        <v>0</v>
      </c>
      <c r="DK61" s="30">
        <v>0</v>
      </c>
      <c r="DL61" s="30">
        <f t="shared" si="54"/>
        <v>0</v>
      </c>
      <c r="DM61" s="32">
        <v>0</v>
      </c>
      <c r="DN61" s="30">
        <v>0</v>
      </c>
      <c r="DO61" s="30">
        <f t="shared" si="55"/>
        <v>0</v>
      </c>
      <c r="DP61" s="32">
        <v>0</v>
      </c>
      <c r="DQ61" s="30">
        <v>0</v>
      </c>
      <c r="DR61" s="30">
        <f t="shared" si="56"/>
        <v>0</v>
      </c>
      <c r="DS61" s="32">
        <v>0</v>
      </c>
      <c r="DT61" s="32">
        <v>240</v>
      </c>
      <c r="DU61" s="32">
        <f t="shared" si="57"/>
        <v>80</v>
      </c>
      <c r="DV61" s="32">
        <v>0</v>
      </c>
      <c r="DW61" s="32">
        <v>0</v>
      </c>
      <c r="DX61" s="28">
        <f t="shared" si="73"/>
        <v>240</v>
      </c>
      <c r="DY61" s="28">
        <f t="shared" si="58"/>
        <v>80</v>
      </c>
      <c r="DZ61" s="28">
        <f t="shared" si="75"/>
        <v>0</v>
      </c>
    </row>
    <row r="62" spans="1:130" ht="21" customHeight="1">
      <c r="A62" s="26">
        <v>54</v>
      </c>
      <c r="B62" s="58" t="s">
        <v>107</v>
      </c>
      <c r="C62" s="31">
        <v>17485.7</v>
      </c>
      <c r="D62" s="30">
        <v>0</v>
      </c>
      <c r="E62" s="31">
        <v>17496</v>
      </c>
      <c r="F62" s="64">
        <v>1558.6</v>
      </c>
      <c r="G62" s="28">
        <f t="shared" si="60"/>
        <v>34217.8</v>
      </c>
      <c r="H62" s="28">
        <f t="shared" si="61"/>
        <v>10357.3</v>
      </c>
      <c r="I62" s="28">
        <f t="shared" si="62"/>
        <v>10481.2</v>
      </c>
      <c r="J62" s="28">
        <f t="shared" si="14"/>
        <v>101.19625771195197</v>
      </c>
      <c r="K62" s="28">
        <f t="shared" si="63"/>
        <v>7811.8</v>
      </c>
      <c r="L62" s="28">
        <f t="shared" si="64"/>
        <v>1555.3000000000002</v>
      </c>
      <c r="M62" s="28">
        <f t="shared" si="65"/>
        <v>1679.1999999999998</v>
      </c>
      <c r="N62" s="28">
        <f t="shared" si="15"/>
        <v>107.9663087507233</v>
      </c>
      <c r="O62" s="28">
        <f t="shared" si="66"/>
        <v>3281.8</v>
      </c>
      <c r="P62" s="28">
        <f t="shared" si="67"/>
        <v>546.9666666666667</v>
      </c>
      <c r="Q62" s="28">
        <f t="shared" si="68"/>
        <v>690.1999999999999</v>
      </c>
      <c r="R62" s="28">
        <f t="shared" si="16"/>
        <v>126.18684868060208</v>
      </c>
      <c r="S62" s="34">
        <v>81.8</v>
      </c>
      <c r="T62" s="34">
        <f t="shared" si="17"/>
        <v>13.633333333333333</v>
      </c>
      <c r="U62" s="32">
        <v>22.55</v>
      </c>
      <c r="V62" s="28">
        <f t="shared" si="18"/>
        <v>165.4034229828851</v>
      </c>
      <c r="W62" s="34">
        <v>920</v>
      </c>
      <c r="X62" s="34">
        <f t="shared" si="19"/>
        <v>153.33333333333334</v>
      </c>
      <c r="Y62" s="32">
        <v>293.928</v>
      </c>
      <c r="Z62" s="28">
        <f t="shared" si="20"/>
        <v>191.69217391304346</v>
      </c>
      <c r="AA62" s="34">
        <v>3200</v>
      </c>
      <c r="AB62" s="34">
        <f t="shared" si="21"/>
        <v>533.3333333333334</v>
      </c>
      <c r="AC62" s="32">
        <v>667.65</v>
      </c>
      <c r="AD62" s="28">
        <f t="shared" si="22"/>
        <v>125.18437499999999</v>
      </c>
      <c r="AE62" s="34">
        <v>520</v>
      </c>
      <c r="AF62" s="34">
        <f t="shared" si="23"/>
        <v>173.33333333333334</v>
      </c>
      <c r="AG62" s="32">
        <v>108</v>
      </c>
      <c r="AH62" s="28">
        <f t="shared" si="24"/>
        <v>62.30769230769231</v>
      </c>
      <c r="AI62" s="32"/>
      <c r="AJ62" s="32"/>
      <c r="AK62" s="32"/>
      <c r="AL62" s="28"/>
      <c r="AM62" s="31">
        <v>0</v>
      </c>
      <c r="AN62" s="31">
        <f t="shared" si="25"/>
        <v>0</v>
      </c>
      <c r="AO62" s="28"/>
      <c r="AP62" s="31">
        <v>0</v>
      </c>
      <c r="AQ62" s="30">
        <f t="shared" si="26"/>
        <v>0</v>
      </c>
      <c r="AR62" s="32"/>
      <c r="AS62" s="30">
        <v>26406</v>
      </c>
      <c r="AT62" s="30">
        <f t="shared" si="27"/>
        <v>8802</v>
      </c>
      <c r="AU62" s="32">
        <v>8802</v>
      </c>
      <c r="AV62" s="31">
        <v>0</v>
      </c>
      <c r="AW62" s="28"/>
      <c r="AX62" s="30">
        <v>0</v>
      </c>
      <c r="AY62" s="30">
        <f t="shared" si="28"/>
        <v>0</v>
      </c>
      <c r="AZ62" s="32">
        <v>0</v>
      </c>
      <c r="BA62" s="31">
        <v>0</v>
      </c>
      <c r="BB62" s="31">
        <f t="shared" si="29"/>
        <v>0</v>
      </c>
      <c r="BC62" s="32"/>
      <c r="BD62" s="31">
        <v>0</v>
      </c>
      <c r="BE62" s="31">
        <f t="shared" si="30"/>
        <v>0</v>
      </c>
      <c r="BF62" s="32"/>
      <c r="BG62" s="28">
        <f t="shared" si="74"/>
        <v>2090</v>
      </c>
      <c r="BH62" s="28">
        <f t="shared" si="32"/>
        <v>348.33333333333337</v>
      </c>
      <c r="BI62" s="28">
        <f t="shared" si="69"/>
        <v>585.072</v>
      </c>
      <c r="BJ62" s="28">
        <f t="shared" si="33"/>
        <v>167.96325358851675</v>
      </c>
      <c r="BK62" s="32">
        <v>1840</v>
      </c>
      <c r="BL62" s="32">
        <f t="shared" si="34"/>
        <v>306.6666666666667</v>
      </c>
      <c r="BM62" s="32">
        <v>585.072</v>
      </c>
      <c r="BN62" s="32">
        <f t="shared" si="35"/>
        <v>190.78434782608696</v>
      </c>
      <c r="BO62" s="32">
        <v>250</v>
      </c>
      <c r="BP62" s="32">
        <f t="shared" si="36"/>
        <v>41.666666666666664</v>
      </c>
      <c r="BQ62" s="32">
        <v>0</v>
      </c>
      <c r="BR62" s="32">
        <f t="shared" si="37"/>
        <v>0</v>
      </c>
      <c r="BS62" s="30">
        <v>0</v>
      </c>
      <c r="BT62" s="30">
        <f t="shared" si="38"/>
        <v>0</v>
      </c>
      <c r="BU62" s="32">
        <v>0</v>
      </c>
      <c r="BV62" s="32" t="e">
        <f t="shared" si="39"/>
        <v>#DIV/0!</v>
      </c>
      <c r="BW62" s="32">
        <v>0</v>
      </c>
      <c r="BX62" s="32">
        <f t="shared" si="40"/>
        <v>0</v>
      </c>
      <c r="BY62" s="32">
        <v>0</v>
      </c>
      <c r="BZ62" s="32" t="e">
        <f t="shared" si="41"/>
        <v>#DIV/0!</v>
      </c>
      <c r="CA62" s="30">
        <v>0</v>
      </c>
      <c r="CB62" s="30">
        <f t="shared" si="42"/>
        <v>0</v>
      </c>
      <c r="CC62" s="32">
        <v>0</v>
      </c>
      <c r="CD62" s="31">
        <v>0</v>
      </c>
      <c r="CE62" s="31">
        <f t="shared" si="43"/>
        <v>0</v>
      </c>
      <c r="CF62" s="32">
        <v>0</v>
      </c>
      <c r="CG62" s="32">
        <v>1000</v>
      </c>
      <c r="CH62" s="32">
        <f t="shared" si="44"/>
        <v>333.3333333333333</v>
      </c>
      <c r="CI62" s="32">
        <v>0</v>
      </c>
      <c r="CJ62" s="32">
        <f t="shared" si="45"/>
        <v>0</v>
      </c>
      <c r="CK62" s="32">
        <v>500</v>
      </c>
      <c r="CL62" s="32">
        <f t="shared" si="46"/>
        <v>166.66666666666666</v>
      </c>
      <c r="CM62" s="32">
        <v>0</v>
      </c>
      <c r="CN62" s="32">
        <f t="shared" si="47"/>
        <v>0</v>
      </c>
      <c r="CO62" s="31">
        <v>0</v>
      </c>
      <c r="CP62" s="31">
        <f t="shared" si="48"/>
        <v>0</v>
      </c>
      <c r="CQ62" s="32">
        <v>0</v>
      </c>
      <c r="CR62" s="30">
        <v>0</v>
      </c>
      <c r="CS62" s="30">
        <f t="shared" si="49"/>
        <v>0</v>
      </c>
      <c r="CT62" s="32">
        <v>0</v>
      </c>
      <c r="CU62" s="30">
        <v>0</v>
      </c>
      <c r="CV62" s="30">
        <f t="shared" si="50"/>
        <v>0</v>
      </c>
      <c r="CW62" s="32">
        <v>0</v>
      </c>
      <c r="CX62" s="34">
        <v>0</v>
      </c>
      <c r="CY62" s="34">
        <f t="shared" si="51"/>
        <v>0</v>
      </c>
      <c r="CZ62" s="32">
        <v>2</v>
      </c>
      <c r="DA62" s="32">
        <v>0</v>
      </c>
      <c r="DB62" s="28">
        <f t="shared" si="70"/>
        <v>34217.8</v>
      </c>
      <c r="DC62" s="28">
        <f t="shared" si="71"/>
        <v>10357.3</v>
      </c>
      <c r="DD62" s="28">
        <f t="shared" si="72"/>
        <v>10481.2</v>
      </c>
      <c r="DE62" s="30">
        <v>0</v>
      </c>
      <c r="DF62" s="30">
        <f t="shared" si="52"/>
        <v>0</v>
      </c>
      <c r="DG62" s="32">
        <v>0</v>
      </c>
      <c r="DH62" s="30">
        <v>0</v>
      </c>
      <c r="DI62" s="30">
        <f t="shared" si="53"/>
        <v>0</v>
      </c>
      <c r="DJ62" s="32">
        <v>0</v>
      </c>
      <c r="DK62" s="30">
        <v>0</v>
      </c>
      <c r="DL62" s="30">
        <f t="shared" si="54"/>
        <v>0</v>
      </c>
      <c r="DM62" s="32">
        <v>0</v>
      </c>
      <c r="DN62" s="30">
        <v>0</v>
      </c>
      <c r="DO62" s="30">
        <f t="shared" si="55"/>
        <v>0</v>
      </c>
      <c r="DP62" s="32">
        <v>0</v>
      </c>
      <c r="DQ62" s="30">
        <v>0</v>
      </c>
      <c r="DR62" s="30">
        <f t="shared" si="56"/>
        <v>0</v>
      </c>
      <c r="DS62" s="32">
        <v>0</v>
      </c>
      <c r="DT62" s="32">
        <v>1750</v>
      </c>
      <c r="DU62" s="32">
        <f t="shared" si="57"/>
        <v>583.3333333333334</v>
      </c>
      <c r="DV62" s="32">
        <v>0</v>
      </c>
      <c r="DW62" s="32">
        <v>0</v>
      </c>
      <c r="DX62" s="28">
        <f t="shared" si="73"/>
        <v>1750</v>
      </c>
      <c r="DY62" s="28">
        <f t="shared" si="58"/>
        <v>583.3333333333334</v>
      </c>
      <c r="DZ62" s="28">
        <f t="shared" si="75"/>
        <v>0</v>
      </c>
    </row>
    <row r="63" spans="1:130" ht="21" customHeight="1">
      <c r="A63" s="26">
        <v>55</v>
      </c>
      <c r="B63" s="58" t="s">
        <v>108</v>
      </c>
      <c r="C63" s="30">
        <v>2904.1</v>
      </c>
      <c r="D63" s="30">
        <v>0</v>
      </c>
      <c r="E63" s="31">
        <v>2004</v>
      </c>
      <c r="F63" s="64">
        <v>1655.9</v>
      </c>
      <c r="G63" s="28">
        <f t="shared" si="60"/>
        <v>27394.1</v>
      </c>
      <c r="H63" s="28">
        <f t="shared" si="61"/>
        <v>8533.9</v>
      </c>
      <c r="I63" s="28">
        <f t="shared" si="62"/>
        <v>8362.438</v>
      </c>
      <c r="J63" s="28">
        <f t="shared" si="14"/>
        <v>97.99081311006691</v>
      </c>
      <c r="K63" s="28">
        <f t="shared" si="63"/>
        <v>4330.8</v>
      </c>
      <c r="L63" s="28">
        <f t="shared" si="64"/>
        <v>846.1333333333332</v>
      </c>
      <c r="M63" s="28">
        <f t="shared" si="65"/>
        <v>674.638</v>
      </c>
      <c r="N63" s="28">
        <f t="shared" si="15"/>
        <v>79.73187834856604</v>
      </c>
      <c r="O63" s="28">
        <f t="shared" si="66"/>
        <v>2028.8</v>
      </c>
      <c r="P63" s="28">
        <f t="shared" si="67"/>
        <v>338.1333333333333</v>
      </c>
      <c r="Q63" s="28">
        <f t="shared" si="68"/>
        <v>339.2</v>
      </c>
      <c r="R63" s="28">
        <f t="shared" si="16"/>
        <v>100.3154574132492</v>
      </c>
      <c r="S63" s="34">
        <v>70</v>
      </c>
      <c r="T63" s="34">
        <f t="shared" si="17"/>
        <v>11.666666666666666</v>
      </c>
      <c r="U63" s="32">
        <v>0</v>
      </c>
      <c r="V63" s="28">
        <f t="shared" si="18"/>
        <v>0</v>
      </c>
      <c r="W63" s="34">
        <v>1456</v>
      </c>
      <c r="X63" s="34">
        <f t="shared" si="19"/>
        <v>242.66666666666666</v>
      </c>
      <c r="Y63" s="32">
        <v>254.8</v>
      </c>
      <c r="Z63" s="28">
        <f t="shared" si="20"/>
        <v>105</v>
      </c>
      <c r="AA63" s="34">
        <v>1958.8</v>
      </c>
      <c r="AB63" s="34">
        <f t="shared" si="21"/>
        <v>326.46666666666664</v>
      </c>
      <c r="AC63" s="32">
        <v>339.2</v>
      </c>
      <c r="AD63" s="28">
        <f t="shared" si="22"/>
        <v>103.90034715131713</v>
      </c>
      <c r="AE63" s="34">
        <v>110</v>
      </c>
      <c r="AF63" s="34">
        <f t="shared" si="23"/>
        <v>36.666666666666664</v>
      </c>
      <c r="AG63" s="32">
        <v>29.5</v>
      </c>
      <c r="AH63" s="28">
        <f t="shared" si="24"/>
        <v>80.45454545454545</v>
      </c>
      <c r="AI63" s="32"/>
      <c r="AJ63" s="32"/>
      <c r="AK63" s="32"/>
      <c r="AL63" s="28"/>
      <c r="AM63" s="31">
        <v>0</v>
      </c>
      <c r="AN63" s="31">
        <f t="shared" si="25"/>
        <v>0</v>
      </c>
      <c r="AO63" s="28"/>
      <c r="AP63" s="31">
        <v>0</v>
      </c>
      <c r="AQ63" s="30">
        <f t="shared" si="26"/>
        <v>0</v>
      </c>
      <c r="AR63" s="32"/>
      <c r="AS63" s="30">
        <v>23063.3</v>
      </c>
      <c r="AT63" s="30">
        <f t="shared" si="27"/>
        <v>7687.766666666666</v>
      </c>
      <c r="AU63" s="32">
        <v>7687.8</v>
      </c>
      <c r="AV63" s="31">
        <v>0</v>
      </c>
      <c r="AW63" s="28"/>
      <c r="AX63" s="30">
        <v>0</v>
      </c>
      <c r="AY63" s="30">
        <f t="shared" si="28"/>
        <v>0</v>
      </c>
      <c r="AZ63" s="32">
        <v>0</v>
      </c>
      <c r="BA63" s="31">
        <v>0</v>
      </c>
      <c r="BB63" s="31">
        <f t="shared" si="29"/>
        <v>0</v>
      </c>
      <c r="BC63" s="32"/>
      <c r="BD63" s="31">
        <v>0</v>
      </c>
      <c r="BE63" s="31">
        <f t="shared" si="30"/>
        <v>0</v>
      </c>
      <c r="BF63" s="32"/>
      <c r="BG63" s="28">
        <f t="shared" si="74"/>
        <v>100</v>
      </c>
      <c r="BH63" s="28">
        <f t="shared" si="32"/>
        <v>16.666666666666668</v>
      </c>
      <c r="BI63" s="28">
        <f t="shared" si="69"/>
        <v>0.038</v>
      </c>
      <c r="BJ63" s="28">
        <f t="shared" si="33"/>
        <v>0.22799999999999998</v>
      </c>
      <c r="BK63" s="32">
        <v>100</v>
      </c>
      <c r="BL63" s="32">
        <f t="shared" si="34"/>
        <v>16.666666666666668</v>
      </c>
      <c r="BM63" s="32">
        <v>0.038</v>
      </c>
      <c r="BN63" s="32">
        <f t="shared" si="35"/>
        <v>0.22799999999999998</v>
      </c>
      <c r="BO63" s="32">
        <v>0</v>
      </c>
      <c r="BP63" s="32">
        <f t="shared" si="36"/>
        <v>0</v>
      </c>
      <c r="BQ63" s="32">
        <v>0</v>
      </c>
      <c r="BR63" s="32" t="e">
        <f t="shared" si="37"/>
        <v>#DIV/0!</v>
      </c>
      <c r="BS63" s="30">
        <v>0</v>
      </c>
      <c r="BT63" s="30">
        <f t="shared" si="38"/>
        <v>0</v>
      </c>
      <c r="BU63" s="32">
        <v>0</v>
      </c>
      <c r="BV63" s="32" t="e">
        <f t="shared" si="39"/>
        <v>#DIV/0!</v>
      </c>
      <c r="BW63" s="32">
        <v>0</v>
      </c>
      <c r="BX63" s="32">
        <f t="shared" si="40"/>
        <v>0</v>
      </c>
      <c r="BY63" s="32">
        <v>0</v>
      </c>
      <c r="BZ63" s="32" t="e">
        <f t="shared" si="41"/>
        <v>#DIV/0!</v>
      </c>
      <c r="CA63" s="30">
        <v>0</v>
      </c>
      <c r="CB63" s="30">
        <f t="shared" si="42"/>
        <v>0</v>
      </c>
      <c r="CC63" s="32">
        <v>0</v>
      </c>
      <c r="CD63" s="31">
        <v>0</v>
      </c>
      <c r="CE63" s="31">
        <f t="shared" si="43"/>
        <v>0</v>
      </c>
      <c r="CF63" s="32">
        <v>0</v>
      </c>
      <c r="CG63" s="32">
        <v>636</v>
      </c>
      <c r="CH63" s="32">
        <f t="shared" si="44"/>
        <v>212</v>
      </c>
      <c r="CI63" s="32">
        <v>51.1</v>
      </c>
      <c r="CJ63" s="32">
        <f t="shared" si="45"/>
        <v>24.10377358490566</v>
      </c>
      <c r="CK63" s="32">
        <v>636</v>
      </c>
      <c r="CL63" s="32">
        <f t="shared" si="46"/>
        <v>212</v>
      </c>
      <c r="CM63" s="32">
        <v>51.1</v>
      </c>
      <c r="CN63" s="32">
        <f t="shared" si="47"/>
        <v>24.10377358490566</v>
      </c>
      <c r="CO63" s="31">
        <v>0</v>
      </c>
      <c r="CP63" s="31">
        <f t="shared" si="48"/>
        <v>0</v>
      </c>
      <c r="CQ63" s="32">
        <v>0</v>
      </c>
      <c r="CR63" s="30">
        <v>0</v>
      </c>
      <c r="CS63" s="30">
        <f t="shared" si="49"/>
        <v>0</v>
      </c>
      <c r="CT63" s="32">
        <v>0</v>
      </c>
      <c r="CU63" s="30">
        <v>0</v>
      </c>
      <c r="CV63" s="30">
        <f t="shared" si="50"/>
        <v>0</v>
      </c>
      <c r="CW63" s="32">
        <v>0</v>
      </c>
      <c r="CX63" s="34">
        <v>0</v>
      </c>
      <c r="CY63" s="34">
        <f t="shared" si="51"/>
        <v>0</v>
      </c>
      <c r="CZ63" s="32">
        <v>0</v>
      </c>
      <c r="DA63" s="32">
        <v>0</v>
      </c>
      <c r="DB63" s="28">
        <f t="shared" si="70"/>
        <v>27394.1</v>
      </c>
      <c r="DC63" s="28">
        <f t="shared" si="71"/>
        <v>8533.9</v>
      </c>
      <c r="DD63" s="28">
        <f t="shared" si="72"/>
        <v>8362.438</v>
      </c>
      <c r="DE63" s="30">
        <v>0</v>
      </c>
      <c r="DF63" s="30">
        <f t="shared" si="52"/>
        <v>0</v>
      </c>
      <c r="DG63" s="32">
        <v>0</v>
      </c>
      <c r="DH63" s="30">
        <v>0</v>
      </c>
      <c r="DI63" s="30">
        <f t="shared" si="53"/>
        <v>0</v>
      </c>
      <c r="DJ63" s="32">
        <v>0</v>
      </c>
      <c r="DK63" s="30">
        <v>0</v>
      </c>
      <c r="DL63" s="30">
        <f t="shared" si="54"/>
        <v>0</v>
      </c>
      <c r="DM63" s="32">
        <v>0</v>
      </c>
      <c r="DN63" s="30">
        <v>0</v>
      </c>
      <c r="DO63" s="30">
        <f t="shared" si="55"/>
        <v>0</v>
      </c>
      <c r="DP63" s="32">
        <v>0</v>
      </c>
      <c r="DQ63" s="30">
        <v>0</v>
      </c>
      <c r="DR63" s="30">
        <f t="shared" si="56"/>
        <v>0</v>
      </c>
      <c r="DS63" s="32">
        <v>0</v>
      </c>
      <c r="DT63" s="32">
        <v>1809</v>
      </c>
      <c r="DU63" s="32">
        <f t="shared" si="57"/>
        <v>603</v>
      </c>
      <c r="DV63" s="32">
        <v>0</v>
      </c>
      <c r="DW63" s="32">
        <v>0</v>
      </c>
      <c r="DX63" s="28">
        <f t="shared" si="73"/>
        <v>1809</v>
      </c>
      <c r="DY63" s="28">
        <f t="shared" si="58"/>
        <v>603</v>
      </c>
      <c r="DZ63" s="28">
        <f t="shared" si="75"/>
        <v>0</v>
      </c>
    </row>
    <row r="64" spans="1:130" ht="21" customHeight="1">
      <c r="A64" s="26">
        <v>56</v>
      </c>
      <c r="B64" s="58" t="s">
        <v>109</v>
      </c>
      <c r="C64" s="31">
        <v>83.4</v>
      </c>
      <c r="D64" s="30">
        <v>0</v>
      </c>
      <c r="E64" s="31">
        <v>83.4</v>
      </c>
      <c r="F64" s="64">
        <v>496.4</v>
      </c>
      <c r="G64" s="28">
        <f t="shared" si="60"/>
        <v>14933.599999999999</v>
      </c>
      <c r="H64" s="28">
        <f t="shared" si="61"/>
        <v>4539.999999999999</v>
      </c>
      <c r="I64" s="28">
        <f t="shared" si="62"/>
        <v>4630.529</v>
      </c>
      <c r="J64" s="28">
        <f t="shared" si="14"/>
        <v>101.99403083700444</v>
      </c>
      <c r="K64" s="28">
        <f t="shared" si="63"/>
        <v>3027.2</v>
      </c>
      <c r="L64" s="28">
        <f t="shared" si="64"/>
        <v>571.1999999999999</v>
      </c>
      <c r="M64" s="28">
        <f t="shared" si="65"/>
        <v>661.729</v>
      </c>
      <c r="N64" s="28">
        <f t="shared" si="15"/>
        <v>115.84891456582636</v>
      </c>
      <c r="O64" s="28">
        <f t="shared" si="66"/>
        <v>1741.2</v>
      </c>
      <c r="P64" s="28">
        <f t="shared" si="67"/>
        <v>290.2</v>
      </c>
      <c r="Q64" s="28">
        <f t="shared" si="68"/>
        <v>311.053</v>
      </c>
      <c r="R64" s="28">
        <f t="shared" si="16"/>
        <v>107.1857339765679</v>
      </c>
      <c r="S64" s="34">
        <v>20.2</v>
      </c>
      <c r="T64" s="34">
        <f t="shared" si="17"/>
        <v>3.3666666666666667</v>
      </c>
      <c r="U64" s="32">
        <v>0.053</v>
      </c>
      <c r="V64" s="28">
        <f t="shared" si="18"/>
        <v>1.5742574257425743</v>
      </c>
      <c r="W64" s="34">
        <v>650</v>
      </c>
      <c r="X64" s="34">
        <f t="shared" si="19"/>
        <v>108.33333333333333</v>
      </c>
      <c r="Y64" s="32">
        <v>289.6</v>
      </c>
      <c r="Z64" s="28">
        <f t="shared" si="20"/>
        <v>267.32307692307694</v>
      </c>
      <c r="AA64" s="34">
        <v>1721</v>
      </c>
      <c r="AB64" s="34">
        <f t="shared" si="21"/>
        <v>286.8333333333333</v>
      </c>
      <c r="AC64" s="32">
        <v>311</v>
      </c>
      <c r="AD64" s="28">
        <f t="shared" si="22"/>
        <v>108.42533410807671</v>
      </c>
      <c r="AE64" s="34">
        <v>0</v>
      </c>
      <c r="AF64" s="34">
        <f t="shared" si="23"/>
        <v>0</v>
      </c>
      <c r="AG64" s="32">
        <v>0</v>
      </c>
      <c r="AH64" s="28" t="e">
        <f t="shared" si="24"/>
        <v>#DIV/0!</v>
      </c>
      <c r="AI64" s="32"/>
      <c r="AJ64" s="32"/>
      <c r="AK64" s="32"/>
      <c r="AL64" s="28"/>
      <c r="AM64" s="31">
        <v>0</v>
      </c>
      <c r="AN64" s="31">
        <f t="shared" si="25"/>
        <v>0</v>
      </c>
      <c r="AO64" s="28"/>
      <c r="AP64" s="31">
        <v>0</v>
      </c>
      <c r="AQ64" s="30">
        <f t="shared" si="26"/>
        <v>0</v>
      </c>
      <c r="AR64" s="32"/>
      <c r="AS64" s="30">
        <v>11906.4</v>
      </c>
      <c r="AT64" s="30">
        <f t="shared" si="27"/>
        <v>3968.7999999999997</v>
      </c>
      <c r="AU64" s="32">
        <v>3968.8</v>
      </c>
      <c r="AV64" s="31">
        <v>0</v>
      </c>
      <c r="AW64" s="28"/>
      <c r="AX64" s="30">
        <v>0</v>
      </c>
      <c r="AY64" s="30">
        <f t="shared" si="28"/>
        <v>0</v>
      </c>
      <c r="AZ64" s="32">
        <v>0</v>
      </c>
      <c r="BA64" s="31">
        <v>0</v>
      </c>
      <c r="BB64" s="31">
        <f t="shared" si="29"/>
        <v>0</v>
      </c>
      <c r="BC64" s="32"/>
      <c r="BD64" s="31">
        <v>0</v>
      </c>
      <c r="BE64" s="31">
        <f t="shared" si="30"/>
        <v>0</v>
      </c>
      <c r="BF64" s="32"/>
      <c r="BG64" s="28">
        <f t="shared" si="74"/>
        <v>236</v>
      </c>
      <c r="BH64" s="28">
        <f t="shared" si="32"/>
        <v>39.333333333333336</v>
      </c>
      <c r="BI64" s="28">
        <f t="shared" si="69"/>
        <v>61.076</v>
      </c>
      <c r="BJ64" s="28">
        <f t="shared" si="33"/>
        <v>155.27796610169491</v>
      </c>
      <c r="BK64" s="32">
        <v>236</v>
      </c>
      <c r="BL64" s="32">
        <f t="shared" si="34"/>
        <v>39.333333333333336</v>
      </c>
      <c r="BM64" s="32">
        <v>61.076</v>
      </c>
      <c r="BN64" s="32">
        <f t="shared" si="35"/>
        <v>155.27796610169491</v>
      </c>
      <c r="BO64" s="32">
        <v>0</v>
      </c>
      <c r="BP64" s="32">
        <f t="shared" si="36"/>
        <v>0</v>
      </c>
      <c r="BQ64" s="32">
        <v>0</v>
      </c>
      <c r="BR64" s="32" t="e">
        <f t="shared" si="37"/>
        <v>#DIV/0!</v>
      </c>
      <c r="BS64" s="30">
        <v>0</v>
      </c>
      <c r="BT64" s="30">
        <f t="shared" si="38"/>
        <v>0</v>
      </c>
      <c r="BU64" s="32">
        <v>0</v>
      </c>
      <c r="BV64" s="32" t="e">
        <f t="shared" si="39"/>
        <v>#DIV/0!</v>
      </c>
      <c r="BW64" s="32">
        <v>0</v>
      </c>
      <c r="BX64" s="32">
        <f t="shared" si="40"/>
        <v>0</v>
      </c>
      <c r="BY64" s="32">
        <v>0</v>
      </c>
      <c r="BZ64" s="32" t="e">
        <f t="shared" si="41"/>
        <v>#DIV/0!</v>
      </c>
      <c r="CA64" s="30">
        <v>0</v>
      </c>
      <c r="CB64" s="30">
        <f t="shared" si="42"/>
        <v>0</v>
      </c>
      <c r="CC64" s="32">
        <v>0</v>
      </c>
      <c r="CD64" s="31">
        <v>0</v>
      </c>
      <c r="CE64" s="31">
        <f t="shared" si="43"/>
        <v>0</v>
      </c>
      <c r="CF64" s="32">
        <v>0</v>
      </c>
      <c r="CG64" s="32">
        <v>400</v>
      </c>
      <c r="CH64" s="32">
        <f t="shared" si="44"/>
        <v>133.33333333333334</v>
      </c>
      <c r="CI64" s="32">
        <v>0</v>
      </c>
      <c r="CJ64" s="32">
        <f t="shared" si="45"/>
        <v>0</v>
      </c>
      <c r="CK64" s="32">
        <v>400</v>
      </c>
      <c r="CL64" s="32">
        <f t="shared" si="46"/>
        <v>133.33333333333334</v>
      </c>
      <c r="CM64" s="32">
        <v>0</v>
      </c>
      <c r="CN64" s="32">
        <f t="shared" si="47"/>
        <v>0</v>
      </c>
      <c r="CO64" s="31">
        <v>0</v>
      </c>
      <c r="CP64" s="31">
        <f t="shared" si="48"/>
        <v>0</v>
      </c>
      <c r="CQ64" s="32">
        <v>0</v>
      </c>
      <c r="CR64" s="30">
        <v>0</v>
      </c>
      <c r="CS64" s="30">
        <f t="shared" si="49"/>
        <v>0</v>
      </c>
      <c r="CT64" s="32">
        <v>0</v>
      </c>
      <c r="CU64" s="30">
        <v>0</v>
      </c>
      <c r="CV64" s="30">
        <f t="shared" si="50"/>
        <v>0</v>
      </c>
      <c r="CW64" s="32">
        <v>0</v>
      </c>
      <c r="CX64" s="34">
        <v>0</v>
      </c>
      <c r="CY64" s="34">
        <f t="shared" si="51"/>
        <v>0</v>
      </c>
      <c r="CZ64" s="32">
        <v>0</v>
      </c>
      <c r="DA64" s="32">
        <v>0</v>
      </c>
      <c r="DB64" s="28">
        <f t="shared" si="70"/>
        <v>14933.599999999999</v>
      </c>
      <c r="DC64" s="28">
        <f t="shared" si="71"/>
        <v>4539.999999999999</v>
      </c>
      <c r="DD64" s="28">
        <f t="shared" si="72"/>
        <v>4630.529</v>
      </c>
      <c r="DE64" s="30">
        <v>0</v>
      </c>
      <c r="DF64" s="30">
        <f t="shared" si="52"/>
        <v>0</v>
      </c>
      <c r="DG64" s="32">
        <v>0</v>
      </c>
      <c r="DH64" s="30">
        <v>0</v>
      </c>
      <c r="DI64" s="30">
        <f t="shared" si="53"/>
        <v>0</v>
      </c>
      <c r="DJ64" s="32">
        <v>0</v>
      </c>
      <c r="DK64" s="30">
        <v>0</v>
      </c>
      <c r="DL64" s="30">
        <f t="shared" si="54"/>
        <v>0</v>
      </c>
      <c r="DM64" s="32">
        <v>0</v>
      </c>
      <c r="DN64" s="30">
        <v>0</v>
      </c>
      <c r="DO64" s="30">
        <f t="shared" si="55"/>
        <v>0</v>
      </c>
      <c r="DP64" s="32">
        <v>0</v>
      </c>
      <c r="DQ64" s="30">
        <v>0</v>
      </c>
      <c r="DR64" s="30">
        <f t="shared" si="56"/>
        <v>0</v>
      </c>
      <c r="DS64" s="32">
        <v>0</v>
      </c>
      <c r="DT64" s="32">
        <v>750</v>
      </c>
      <c r="DU64" s="32">
        <f t="shared" si="57"/>
        <v>250</v>
      </c>
      <c r="DV64" s="32">
        <v>0</v>
      </c>
      <c r="DW64" s="32">
        <v>0</v>
      </c>
      <c r="DX64" s="28">
        <f t="shared" si="73"/>
        <v>750</v>
      </c>
      <c r="DY64" s="28">
        <f t="shared" si="58"/>
        <v>250</v>
      </c>
      <c r="DZ64" s="28">
        <f t="shared" si="75"/>
        <v>0</v>
      </c>
    </row>
    <row r="65" spans="1:130" ht="21" customHeight="1">
      <c r="A65" s="26">
        <v>57</v>
      </c>
      <c r="B65" s="59" t="s">
        <v>110</v>
      </c>
      <c r="C65" s="31">
        <v>722.1</v>
      </c>
      <c r="D65" s="30">
        <v>0</v>
      </c>
      <c r="E65" s="31">
        <v>458.2</v>
      </c>
      <c r="F65" s="64">
        <v>167.8</v>
      </c>
      <c r="G65" s="28">
        <f t="shared" si="60"/>
        <v>5716.8</v>
      </c>
      <c r="H65" s="28">
        <f t="shared" si="61"/>
        <v>1546.8333333333335</v>
      </c>
      <c r="I65" s="28">
        <f t="shared" si="62"/>
        <v>1458.251</v>
      </c>
      <c r="J65" s="28">
        <f t="shared" si="14"/>
        <v>94.27331106561792</v>
      </c>
      <c r="K65" s="28">
        <f t="shared" si="63"/>
        <v>2216.7999999999997</v>
      </c>
      <c r="L65" s="28">
        <f t="shared" si="64"/>
        <v>380.16666666666663</v>
      </c>
      <c r="M65" s="28">
        <f t="shared" si="65"/>
        <v>291.551</v>
      </c>
      <c r="N65" s="28">
        <f t="shared" si="15"/>
        <v>76.69031126698816</v>
      </c>
      <c r="O65" s="28">
        <f t="shared" si="66"/>
        <v>172.6</v>
      </c>
      <c r="P65" s="28">
        <f t="shared" si="67"/>
        <v>28.766666666666666</v>
      </c>
      <c r="Q65" s="28">
        <f t="shared" si="68"/>
        <v>0.051</v>
      </c>
      <c r="R65" s="28">
        <f t="shared" si="16"/>
        <v>0.1772885283893395</v>
      </c>
      <c r="S65" s="34">
        <v>0</v>
      </c>
      <c r="T65" s="34">
        <f t="shared" si="17"/>
        <v>0</v>
      </c>
      <c r="U65" s="32">
        <v>0</v>
      </c>
      <c r="V65" s="28" t="e">
        <f t="shared" si="18"/>
        <v>#DIV/0!</v>
      </c>
      <c r="W65" s="34">
        <v>1802</v>
      </c>
      <c r="X65" s="34">
        <f t="shared" si="19"/>
        <v>300.3333333333333</v>
      </c>
      <c r="Y65" s="32">
        <v>91.8</v>
      </c>
      <c r="Z65" s="28">
        <f t="shared" si="20"/>
        <v>30.566037735849054</v>
      </c>
      <c r="AA65" s="34">
        <v>172.6</v>
      </c>
      <c r="AB65" s="34">
        <f t="shared" si="21"/>
        <v>28.766666666666666</v>
      </c>
      <c r="AC65" s="32">
        <v>0.051</v>
      </c>
      <c r="AD65" s="28">
        <f t="shared" si="22"/>
        <v>0.1772885283893395</v>
      </c>
      <c r="AE65" s="34">
        <v>0</v>
      </c>
      <c r="AF65" s="34">
        <f t="shared" si="23"/>
        <v>0</v>
      </c>
      <c r="AG65" s="32">
        <v>0</v>
      </c>
      <c r="AH65" s="28" t="e">
        <f t="shared" si="24"/>
        <v>#DIV/0!</v>
      </c>
      <c r="AI65" s="32"/>
      <c r="AJ65" s="32"/>
      <c r="AK65" s="32"/>
      <c r="AL65" s="28"/>
      <c r="AM65" s="31">
        <v>0</v>
      </c>
      <c r="AN65" s="31">
        <f t="shared" si="25"/>
        <v>0</v>
      </c>
      <c r="AO65" s="28"/>
      <c r="AP65" s="31">
        <v>0</v>
      </c>
      <c r="AQ65" s="30">
        <f t="shared" si="26"/>
        <v>0</v>
      </c>
      <c r="AR65" s="32"/>
      <c r="AS65" s="30">
        <v>3500</v>
      </c>
      <c r="AT65" s="30">
        <f t="shared" si="27"/>
        <v>1166.6666666666667</v>
      </c>
      <c r="AU65" s="32">
        <v>1166.7</v>
      </c>
      <c r="AV65" s="31">
        <v>0</v>
      </c>
      <c r="AW65" s="28"/>
      <c r="AX65" s="30">
        <v>0</v>
      </c>
      <c r="AY65" s="30">
        <f t="shared" si="28"/>
        <v>0</v>
      </c>
      <c r="AZ65" s="32">
        <v>0</v>
      </c>
      <c r="BA65" s="31">
        <v>0</v>
      </c>
      <c r="BB65" s="31">
        <f t="shared" si="29"/>
        <v>0</v>
      </c>
      <c r="BC65" s="32"/>
      <c r="BD65" s="31">
        <v>0</v>
      </c>
      <c r="BE65" s="31">
        <f t="shared" si="30"/>
        <v>0</v>
      </c>
      <c r="BF65" s="32"/>
      <c r="BG65" s="28">
        <f t="shared" si="74"/>
        <v>178</v>
      </c>
      <c r="BH65" s="28">
        <f t="shared" si="32"/>
        <v>29.666666666666668</v>
      </c>
      <c r="BI65" s="28">
        <f t="shared" si="69"/>
        <v>199.7</v>
      </c>
      <c r="BJ65" s="28">
        <f t="shared" si="33"/>
        <v>673.1460674157303</v>
      </c>
      <c r="BK65" s="32">
        <v>178</v>
      </c>
      <c r="BL65" s="32">
        <f t="shared" si="34"/>
        <v>29.666666666666668</v>
      </c>
      <c r="BM65" s="32">
        <v>199.7</v>
      </c>
      <c r="BN65" s="32">
        <f t="shared" si="35"/>
        <v>673.1460674157303</v>
      </c>
      <c r="BO65" s="32">
        <v>0</v>
      </c>
      <c r="BP65" s="32">
        <f t="shared" si="36"/>
        <v>0</v>
      </c>
      <c r="BQ65" s="32">
        <v>0</v>
      </c>
      <c r="BR65" s="32" t="e">
        <f t="shared" si="37"/>
        <v>#DIV/0!</v>
      </c>
      <c r="BS65" s="30">
        <v>0</v>
      </c>
      <c r="BT65" s="30">
        <f t="shared" si="38"/>
        <v>0</v>
      </c>
      <c r="BU65" s="32">
        <v>0</v>
      </c>
      <c r="BV65" s="32" t="e">
        <f t="shared" si="39"/>
        <v>#DIV/0!</v>
      </c>
      <c r="BW65" s="32">
        <v>0</v>
      </c>
      <c r="BX65" s="32">
        <f t="shared" si="40"/>
        <v>0</v>
      </c>
      <c r="BY65" s="32">
        <v>0</v>
      </c>
      <c r="BZ65" s="32" t="e">
        <f t="shared" si="41"/>
        <v>#DIV/0!</v>
      </c>
      <c r="CA65" s="30">
        <v>0</v>
      </c>
      <c r="CB65" s="30">
        <f t="shared" si="42"/>
        <v>0</v>
      </c>
      <c r="CC65" s="32">
        <v>0</v>
      </c>
      <c r="CD65" s="31">
        <v>0</v>
      </c>
      <c r="CE65" s="31">
        <f t="shared" si="43"/>
        <v>0</v>
      </c>
      <c r="CF65" s="32">
        <v>0</v>
      </c>
      <c r="CG65" s="32">
        <v>64.2</v>
      </c>
      <c r="CH65" s="32">
        <f t="shared" si="44"/>
        <v>21.400000000000002</v>
      </c>
      <c r="CI65" s="32">
        <v>0</v>
      </c>
      <c r="CJ65" s="32">
        <f t="shared" si="45"/>
        <v>0</v>
      </c>
      <c r="CK65" s="32">
        <v>64.2</v>
      </c>
      <c r="CL65" s="32">
        <f t="shared" si="46"/>
        <v>21.400000000000002</v>
      </c>
      <c r="CM65" s="32">
        <v>0</v>
      </c>
      <c r="CN65" s="32">
        <f t="shared" si="47"/>
        <v>0</v>
      </c>
      <c r="CO65" s="31">
        <v>0</v>
      </c>
      <c r="CP65" s="31">
        <f t="shared" si="48"/>
        <v>0</v>
      </c>
      <c r="CQ65" s="32">
        <v>0</v>
      </c>
      <c r="CR65" s="30">
        <v>0</v>
      </c>
      <c r="CS65" s="30">
        <f t="shared" si="49"/>
        <v>0</v>
      </c>
      <c r="CT65" s="32">
        <v>0</v>
      </c>
      <c r="CU65" s="30">
        <v>0</v>
      </c>
      <c r="CV65" s="30">
        <f t="shared" si="50"/>
        <v>0</v>
      </c>
      <c r="CW65" s="32">
        <v>0</v>
      </c>
      <c r="CX65" s="34">
        <v>0</v>
      </c>
      <c r="CY65" s="34">
        <f t="shared" si="51"/>
        <v>0</v>
      </c>
      <c r="CZ65" s="32">
        <v>0</v>
      </c>
      <c r="DA65" s="32">
        <v>0</v>
      </c>
      <c r="DB65" s="28">
        <f t="shared" si="70"/>
        <v>5716.8</v>
      </c>
      <c r="DC65" s="28">
        <f t="shared" si="71"/>
        <v>1546.8333333333335</v>
      </c>
      <c r="DD65" s="28">
        <f t="shared" si="72"/>
        <v>1458.251</v>
      </c>
      <c r="DE65" s="30">
        <v>0</v>
      </c>
      <c r="DF65" s="30">
        <f t="shared" si="52"/>
        <v>0</v>
      </c>
      <c r="DG65" s="32">
        <v>0</v>
      </c>
      <c r="DH65" s="30">
        <v>0</v>
      </c>
      <c r="DI65" s="30">
        <f t="shared" si="53"/>
        <v>0</v>
      </c>
      <c r="DJ65" s="32">
        <v>0</v>
      </c>
      <c r="DK65" s="30">
        <v>0</v>
      </c>
      <c r="DL65" s="30">
        <f t="shared" si="54"/>
        <v>0</v>
      </c>
      <c r="DM65" s="32">
        <v>0</v>
      </c>
      <c r="DN65" s="30">
        <v>0</v>
      </c>
      <c r="DO65" s="30">
        <f t="shared" si="55"/>
        <v>0</v>
      </c>
      <c r="DP65" s="32">
        <v>0</v>
      </c>
      <c r="DQ65" s="30">
        <v>0</v>
      </c>
      <c r="DR65" s="30">
        <f t="shared" si="56"/>
        <v>0</v>
      </c>
      <c r="DS65" s="32">
        <v>0</v>
      </c>
      <c r="DT65" s="32">
        <v>290</v>
      </c>
      <c r="DU65" s="32">
        <f t="shared" si="57"/>
        <v>96.66666666666667</v>
      </c>
      <c r="DV65" s="32">
        <v>0</v>
      </c>
      <c r="DW65" s="32">
        <v>0</v>
      </c>
      <c r="DX65" s="28">
        <f t="shared" si="73"/>
        <v>290</v>
      </c>
      <c r="DY65" s="28">
        <f t="shared" si="58"/>
        <v>96.66666666666667</v>
      </c>
      <c r="DZ65" s="28">
        <f t="shared" si="75"/>
        <v>0</v>
      </c>
    </row>
    <row r="66" spans="1:130" ht="21" customHeight="1">
      <c r="A66" s="26">
        <v>58</v>
      </c>
      <c r="B66" s="60" t="s">
        <v>111</v>
      </c>
      <c r="C66" s="31">
        <v>1187.4</v>
      </c>
      <c r="D66" s="30">
        <v>0</v>
      </c>
      <c r="E66" s="31">
        <v>320.7</v>
      </c>
      <c r="F66" s="64">
        <v>415.6</v>
      </c>
      <c r="G66" s="28">
        <f t="shared" si="60"/>
        <v>9644.400000000001</v>
      </c>
      <c r="H66" s="28">
        <f t="shared" si="61"/>
        <v>2767.7500000000005</v>
      </c>
      <c r="I66" s="28">
        <f t="shared" si="62"/>
        <v>2350.819</v>
      </c>
      <c r="J66" s="28">
        <f t="shared" si="14"/>
        <v>84.93610333303224</v>
      </c>
      <c r="K66" s="28">
        <f t="shared" si="63"/>
        <v>2850.3</v>
      </c>
      <c r="L66" s="28">
        <f t="shared" si="64"/>
        <v>503.05</v>
      </c>
      <c r="M66" s="28">
        <f t="shared" si="65"/>
        <v>86.119</v>
      </c>
      <c r="N66" s="28">
        <f t="shared" si="15"/>
        <v>17.119371831825863</v>
      </c>
      <c r="O66" s="28">
        <f t="shared" si="66"/>
        <v>1038</v>
      </c>
      <c r="P66" s="28">
        <f t="shared" si="67"/>
        <v>173</v>
      </c>
      <c r="Q66" s="28">
        <f t="shared" si="68"/>
        <v>46.619</v>
      </c>
      <c r="R66" s="28">
        <f t="shared" si="16"/>
        <v>26.947398843930635</v>
      </c>
      <c r="S66" s="34">
        <v>0</v>
      </c>
      <c r="T66" s="34">
        <f t="shared" si="17"/>
        <v>0</v>
      </c>
      <c r="U66" s="32">
        <v>0</v>
      </c>
      <c r="V66" s="28" t="e">
        <f t="shared" si="18"/>
        <v>#DIV/0!</v>
      </c>
      <c r="W66" s="34">
        <v>1294.3</v>
      </c>
      <c r="X66" s="34">
        <f t="shared" si="19"/>
        <v>215.71666666666667</v>
      </c>
      <c r="Y66" s="32">
        <v>30.5</v>
      </c>
      <c r="Z66" s="28">
        <f t="shared" si="20"/>
        <v>14.138916788997912</v>
      </c>
      <c r="AA66" s="34">
        <v>1038</v>
      </c>
      <c r="AB66" s="34">
        <f t="shared" si="21"/>
        <v>173</v>
      </c>
      <c r="AC66" s="32">
        <v>46.619</v>
      </c>
      <c r="AD66" s="28">
        <f t="shared" si="22"/>
        <v>26.947398843930635</v>
      </c>
      <c r="AE66" s="34">
        <v>18</v>
      </c>
      <c r="AF66" s="34">
        <f t="shared" si="23"/>
        <v>6</v>
      </c>
      <c r="AG66" s="32">
        <v>9</v>
      </c>
      <c r="AH66" s="28">
        <f t="shared" si="24"/>
        <v>150</v>
      </c>
      <c r="AI66" s="32"/>
      <c r="AJ66" s="32"/>
      <c r="AK66" s="32"/>
      <c r="AL66" s="28"/>
      <c r="AM66" s="31">
        <v>0</v>
      </c>
      <c r="AN66" s="31">
        <f t="shared" si="25"/>
        <v>0</v>
      </c>
      <c r="AO66" s="28"/>
      <c r="AP66" s="31">
        <v>0</v>
      </c>
      <c r="AQ66" s="30">
        <f t="shared" si="26"/>
        <v>0</v>
      </c>
      <c r="AR66" s="32"/>
      <c r="AS66" s="30">
        <v>6794.1</v>
      </c>
      <c r="AT66" s="30">
        <f t="shared" si="27"/>
        <v>2264.7000000000003</v>
      </c>
      <c r="AU66" s="32">
        <v>2264.7</v>
      </c>
      <c r="AV66" s="31">
        <v>0</v>
      </c>
      <c r="AW66" s="28"/>
      <c r="AX66" s="30">
        <v>0</v>
      </c>
      <c r="AY66" s="30">
        <f t="shared" si="28"/>
        <v>0</v>
      </c>
      <c r="AZ66" s="32">
        <v>0</v>
      </c>
      <c r="BA66" s="31">
        <v>0</v>
      </c>
      <c r="BB66" s="31">
        <f t="shared" si="29"/>
        <v>0</v>
      </c>
      <c r="BC66" s="32"/>
      <c r="BD66" s="31">
        <v>0</v>
      </c>
      <c r="BE66" s="31">
        <f t="shared" si="30"/>
        <v>0</v>
      </c>
      <c r="BF66" s="32"/>
      <c r="BG66" s="28">
        <f t="shared" si="74"/>
        <v>350</v>
      </c>
      <c r="BH66" s="28">
        <f t="shared" si="32"/>
        <v>58.333333333333336</v>
      </c>
      <c r="BI66" s="28">
        <f t="shared" si="69"/>
        <v>0</v>
      </c>
      <c r="BJ66" s="28">
        <f t="shared" si="33"/>
        <v>0</v>
      </c>
      <c r="BK66" s="32">
        <v>350</v>
      </c>
      <c r="BL66" s="32">
        <f t="shared" si="34"/>
        <v>58.333333333333336</v>
      </c>
      <c r="BM66" s="32">
        <v>0</v>
      </c>
      <c r="BN66" s="32">
        <f t="shared" si="35"/>
        <v>0</v>
      </c>
      <c r="BO66" s="32">
        <v>0</v>
      </c>
      <c r="BP66" s="32">
        <f t="shared" si="36"/>
        <v>0</v>
      </c>
      <c r="BQ66" s="32">
        <v>0</v>
      </c>
      <c r="BR66" s="32" t="e">
        <f t="shared" si="37"/>
        <v>#DIV/0!</v>
      </c>
      <c r="BS66" s="30">
        <v>0</v>
      </c>
      <c r="BT66" s="30">
        <f t="shared" si="38"/>
        <v>0</v>
      </c>
      <c r="BU66" s="32">
        <v>0</v>
      </c>
      <c r="BV66" s="32" t="e">
        <f t="shared" si="39"/>
        <v>#DIV/0!</v>
      </c>
      <c r="BW66" s="32">
        <v>0</v>
      </c>
      <c r="BX66" s="32">
        <f t="shared" si="40"/>
        <v>0</v>
      </c>
      <c r="BY66" s="32">
        <v>0</v>
      </c>
      <c r="BZ66" s="32" t="e">
        <f t="shared" si="41"/>
        <v>#DIV/0!</v>
      </c>
      <c r="CA66" s="30">
        <v>0</v>
      </c>
      <c r="CB66" s="30">
        <f t="shared" si="42"/>
        <v>0</v>
      </c>
      <c r="CC66" s="32">
        <v>0</v>
      </c>
      <c r="CD66" s="31">
        <v>0</v>
      </c>
      <c r="CE66" s="31">
        <f t="shared" si="43"/>
        <v>0</v>
      </c>
      <c r="CF66" s="32">
        <v>0</v>
      </c>
      <c r="CG66" s="32">
        <v>150</v>
      </c>
      <c r="CH66" s="32">
        <f t="shared" si="44"/>
        <v>50</v>
      </c>
      <c r="CI66" s="32">
        <v>0</v>
      </c>
      <c r="CJ66" s="32">
        <f t="shared" si="45"/>
        <v>0</v>
      </c>
      <c r="CK66" s="32">
        <v>150</v>
      </c>
      <c r="CL66" s="32">
        <f t="shared" si="46"/>
        <v>50</v>
      </c>
      <c r="CM66" s="32">
        <v>0</v>
      </c>
      <c r="CN66" s="32">
        <f t="shared" si="47"/>
        <v>0</v>
      </c>
      <c r="CO66" s="31">
        <v>0</v>
      </c>
      <c r="CP66" s="31">
        <f t="shared" si="48"/>
        <v>0</v>
      </c>
      <c r="CQ66" s="32">
        <v>0</v>
      </c>
      <c r="CR66" s="30">
        <v>0</v>
      </c>
      <c r="CS66" s="30">
        <f t="shared" si="49"/>
        <v>0</v>
      </c>
      <c r="CT66" s="32">
        <v>0</v>
      </c>
      <c r="CU66" s="30">
        <v>0</v>
      </c>
      <c r="CV66" s="30">
        <f t="shared" si="50"/>
        <v>0</v>
      </c>
      <c r="CW66" s="32">
        <v>0</v>
      </c>
      <c r="CX66" s="34">
        <v>0</v>
      </c>
      <c r="CY66" s="34">
        <f t="shared" si="51"/>
        <v>0</v>
      </c>
      <c r="CZ66" s="32">
        <v>0</v>
      </c>
      <c r="DA66" s="32">
        <v>0</v>
      </c>
      <c r="DB66" s="28">
        <f t="shared" si="70"/>
        <v>9644.400000000001</v>
      </c>
      <c r="DC66" s="28">
        <f t="shared" si="71"/>
        <v>2767.7500000000005</v>
      </c>
      <c r="DD66" s="28">
        <f t="shared" si="72"/>
        <v>2350.819</v>
      </c>
      <c r="DE66" s="30">
        <v>0</v>
      </c>
      <c r="DF66" s="30">
        <f t="shared" si="52"/>
        <v>0</v>
      </c>
      <c r="DG66" s="32">
        <v>0</v>
      </c>
      <c r="DH66" s="30">
        <v>0</v>
      </c>
      <c r="DI66" s="30">
        <f t="shared" si="53"/>
        <v>0</v>
      </c>
      <c r="DJ66" s="32">
        <v>0</v>
      </c>
      <c r="DK66" s="30">
        <v>0</v>
      </c>
      <c r="DL66" s="30">
        <f t="shared" si="54"/>
        <v>0</v>
      </c>
      <c r="DM66" s="32">
        <v>0</v>
      </c>
      <c r="DN66" s="30">
        <v>0</v>
      </c>
      <c r="DO66" s="30">
        <f t="shared" si="55"/>
        <v>0</v>
      </c>
      <c r="DP66" s="32">
        <v>0</v>
      </c>
      <c r="DQ66" s="30">
        <v>0</v>
      </c>
      <c r="DR66" s="30">
        <f t="shared" si="56"/>
        <v>0</v>
      </c>
      <c r="DS66" s="32">
        <v>0</v>
      </c>
      <c r="DT66" s="32">
        <v>485</v>
      </c>
      <c r="DU66" s="32">
        <f t="shared" si="57"/>
        <v>161.66666666666666</v>
      </c>
      <c r="DV66" s="32">
        <v>0</v>
      </c>
      <c r="DW66" s="32">
        <v>0</v>
      </c>
      <c r="DX66" s="28">
        <f t="shared" si="73"/>
        <v>485</v>
      </c>
      <c r="DY66" s="28">
        <f t="shared" si="58"/>
        <v>161.66666666666666</v>
      </c>
      <c r="DZ66" s="28">
        <f t="shared" si="75"/>
        <v>0</v>
      </c>
    </row>
    <row r="67" spans="1:130" ht="21" customHeight="1">
      <c r="A67" s="26">
        <v>59</v>
      </c>
      <c r="B67" s="50" t="s">
        <v>112</v>
      </c>
      <c r="C67" s="31">
        <v>402.8</v>
      </c>
      <c r="D67" s="30">
        <v>0</v>
      </c>
      <c r="E67" s="31">
        <v>402.8</v>
      </c>
      <c r="F67" s="64">
        <v>0.6</v>
      </c>
      <c r="G67" s="28">
        <f t="shared" si="60"/>
        <v>4497.4</v>
      </c>
      <c r="H67" s="28">
        <f t="shared" si="61"/>
        <v>1349.5666666666666</v>
      </c>
      <c r="I67" s="28">
        <f t="shared" si="62"/>
        <v>1314.423</v>
      </c>
      <c r="J67" s="28">
        <f t="shared" si="14"/>
        <v>97.39592955763578</v>
      </c>
      <c r="K67" s="28">
        <f t="shared" si="63"/>
        <v>997.4</v>
      </c>
      <c r="L67" s="28">
        <f t="shared" si="64"/>
        <v>182.9</v>
      </c>
      <c r="M67" s="28">
        <f t="shared" si="65"/>
        <v>147.72299999999998</v>
      </c>
      <c r="N67" s="28">
        <f t="shared" si="15"/>
        <v>80.76708583925641</v>
      </c>
      <c r="O67" s="28">
        <f t="shared" si="66"/>
        <v>422.7</v>
      </c>
      <c r="P67" s="28">
        <f t="shared" si="67"/>
        <v>70.45</v>
      </c>
      <c r="Q67" s="28">
        <f t="shared" si="68"/>
        <v>53.2</v>
      </c>
      <c r="R67" s="28">
        <f t="shared" si="16"/>
        <v>75.51454932576296</v>
      </c>
      <c r="S67" s="34">
        <v>5.3</v>
      </c>
      <c r="T67" s="34">
        <f t="shared" si="17"/>
        <v>0.8833333333333333</v>
      </c>
      <c r="U67" s="32">
        <v>0</v>
      </c>
      <c r="V67" s="28">
        <f t="shared" si="18"/>
        <v>0</v>
      </c>
      <c r="W67" s="34">
        <v>294.7</v>
      </c>
      <c r="X67" s="34">
        <f t="shared" si="19"/>
        <v>49.11666666666667</v>
      </c>
      <c r="Y67" s="32">
        <v>94.5</v>
      </c>
      <c r="Z67" s="28">
        <f t="shared" si="20"/>
        <v>192.39904988123516</v>
      </c>
      <c r="AA67" s="34">
        <v>417.4</v>
      </c>
      <c r="AB67" s="34">
        <f t="shared" si="21"/>
        <v>69.56666666666666</v>
      </c>
      <c r="AC67" s="32">
        <v>53.2</v>
      </c>
      <c r="AD67" s="28">
        <f t="shared" si="22"/>
        <v>76.47340680402492</v>
      </c>
      <c r="AE67" s="34">
        <v>0</v>
      </c>
      <c r="AF67" s="34">
        <f t="shared" si="23"/>
        <v>0</v>
      </c>
      <c r="AG67" s="32">
        <v>0</v>
      </c>
      <c r="AH67" s="28" t="e">
        <f t="shared" si="24"/>
        <v>#DIV/0!</v>
      </c>
      <c r="AI67" s="32"/>
      <c r="AJ67" s="32"/>
      <c r="AK67" s="32"/>
      <c r="AL67" s="28"/>
      <c r="AM67" s="31">
        <v>0</v>
      </c>
      <c r="AN67" s="31">
        <f t="shared" si="25"/>
        <v>0</v>
      </c>
      <c r="AO67" s="28"/>
      <c r="AP67" s="31">
        <v>0</v>
      </c>
      <c r="AQ67" s="30">
        <f t="shared" si="26"/>
        <v>0</v>
      </c>
      <c r="AR67" s="32"/>
      <c r="AS67" s="30">
        <v>3500</v>
      </c>
      <c r="AT67" s="30">
        <f t="shared" si="27"/>
        <v>1166.6666666666667</v>
      </c>
      <c r="AU67" s="32">
        <v>1166.7</v>
      </c>
      <c r="AV67" s="31">
        <v>0</v>
      </c>
      <c r="AW67" s="28"/>
      <c r="AX67" s="30">
        <v>0</v>
      </c>
      <c r="AY67" s="30">
        <f t="shared" si="28"/>
        <v>0</v>
      </c>
      <c r="AZ67" s="32">
        <v>0</v>
      </c>
      <c r="BA67" s="31">
        <v>0</v>
      </c>
      <c r="BB67" s="31">
        <f t="shared" si="29"/>
        <v>0</v>
      </c>
      <c r="BC67" s="32"/>
      <c r="BD67" s="31">
        <v>0</v>
      </c>
      <c r="BE67" s="31">
        <f t="shared" si="30"/>
        <v>0</v>
      </c>
      <c r="BF67" s="32"/>
      <c r="BG67" s="28">
        <f t="shared" si="74"/>
        <v>180</v>
      </c>
      <c r="BH67" s="28">
        <f t="shared" si="32"/>
        <v>30</v>
      </c>
      <c r="BI67" s="28">
        <f t="shared" si="69"/>
        <v>0.023</v>
      </c>
      <c r="BJ67" s="28">
        <f t="shared" si="33"/>
        <v>0.07666666666666667</v>
      </c>
      <c r="BK67" s="32">
        <v>180</v>
      </c>
      <c r="BL67" s="32">
        <f t="shared" si="34"/>
        <v>30</v>
      </c>
      <c r="BM67" s="32">
        <v>0.023</v>
      </c>
      <c r="BN67" s="32">
        <f t="shared" si="35"/>
        <v>0.07666666666666667</v>
      </c>
      <c r="BO67" s="32">
        <v>0</v>
      </c>
      <c r="BP67" s="32">
        <f t="shared" si="36"/>
        <v>0</v>
      </c>
      <c r="BQ67" s="32">
        <v>0</v>
      </c>
      <c r="BR67" s="32" t="e">
        <f t="shared" si="37"/>
        <v>#DIV/0!</v>
      </c>
      <c r="BS67" s="30">
        <v>0</v>
      </c>
      <c r="BT67" s="30">
        <f t="shared" si="38"/>
        <v>0</v>
      </c>
      <c r="BU67" s="32">
        <v>0</v>
      </c>
      <c r="BV67" s="32" t="e">
        <f t="shared" si="39"/>
        <v>#DIV/0!</v>
      </c>
      <c r="BW67" s="32">
        <v>0</v>
      </c>
      <c r="BX67" s="32">
        <f t="shared" si="40"/>
        <v>0</v>
      </c>
      <c r="BY67" s="32">
        <v>0</v>
      </c>
      <c r="BZ67" s="32" t="e">
        <f t="shared" si="41"/>
        <v>#DIV/0!</v>
      </c>
      <c r="CA67" s="30">
        <v>0</v>
      </c>
      <c r="CB67" s="30">
        <f t="shared" si="42"/>
        <v>0</v>
      </c>
      <c r="CC67" s="32">
        <v>0</v>
      </c>
      <c r="CD67" s="31">
        <v>0</v>
      </c>
      <c r="CE67" s="31">
        <f t="shared" si="43"/>
        <v>0</v>
      </c>
      <c r="CF67" s="32">
        <v>0</v>
      </c>
      <c r="CG67" s="32">
        <v>100</v>
      </c>
      <c r="CH67" s="32">
        <f t="shared" si="44"/>
        <v>33.333333333333336</v>
      </c>
      <c r="CI67" s="32">
        <v>0</v>
      </c>
      <c r="CJ67" s="32">
        <f t="shared" si="45"/>
        <v>0</v>
      </c>
      <c r="CK67" s="32">
        <v>100</v>
      </c>
      <c r="CL67" s="32">
        <f t="shared" si="46"/>
        <v>33.333333333333336</v>
      </c>
      <c r="CM67" s="32">
        <v>0</v>
      </c>
      <c r="CN67" s="32">
        <f t="shared" si="47"/>
        <v>0</v>
      </c>
      <c r="CO67" s="31">
        <v>0</v>
      </c>
      <c r="CP67" s="31">
        <f t="shared" si="48"/>
        <v>0</v>
      </c>
      <c r="CQ67" s="32">
        <v>0</v>
      </c>
      <c r="CR67" s="30">
        <v>0</v>
      </c>
      <c r="CS67" s="30">
        <f t="shared" si="49"/>
        <v>0</v>
      </c>
      <c r="CT67" s="32">
        <v>0</v>
      </c>
      <c r="CU67" s="30">
        <v>0</v>
      </c>
      <c r="CV67" s="30">
        <f t="shared" si="50"/>
        <v>0</v>
      </c>
      <c r="CW67" s="32">
        <v>0</v>
      </c>
      <c r="CX67" s="34">
        <v>0</v>
      </c>
      <c r="CY67" s="34">
        <f t="shared" si="51"/>
        <v>0</v>
      </c>
      <c r="CZ67" s="32">
        <v>0</v>
      </c>
      <c r="DA67" s="32">
        <v>0</v>
      </c>
      <c r="DB67" s="28">
        <f t="shared" si="70"/>
        <v>4497.4</v>
      </c>
      <c r="DC67" s="28">
        <f t="shared" si="71"/>
        <v>1349.5666666666666</v>
      </c>
      <c r="DD67" s="28">
        <f t="shared" si="72"/>
        <v>1314.423</v>
      </c>
      <c r="DE67" s="30">
        <v>0</v>
      </c>
      <c r="DF67" s="30">
        <f t="shared" si="52"/>
        <v>0</v>
      </c>
      <c r="DG67" s="32">
        <v>0</v>
      </c>
      <c r="DH67" s="30">
        <v>0</v>
      </c>
      <c r="DI67" s="30">
        <f t="shared" si="53"/>
        <v>0</v>
      </c>
      <c r="DJ67" s="32">
        <v>0</v>
      </c>
      <c r="DK67" s="30">
        <v>0</v>
      </c>
      <c r="DL67" s="30">
        <f t="shared" si="54"/>
        <v>0</v>
      </c>
      <c r="DM67" s="32">
        <v>0</v>
      </c>
      <c r="DN67" s="30">
        <v>0</v>
      </c>
      <c r="DO67" s="30">
        <f t="shared" si="55"/>
        <v>0</v>
      </c>
      <c r="DP67" s="32">
        <v>0</v>
      </c>
      <c r="DQ67" s="30">
        <v>0</v>
      </c>
      <c r="DR67" s="30">
        <f t="shared" si="56"/>
        <v>0</v>
      </c>
      <c r="DS67" s="32">
        <v>0</v>
      </c>
      <c r="DT67" s="32">
        <v>0</v>
      </c>
      <c r="DU67" s="32">
        <f t="shared" si="57"/>
        <v>0</v>
      </c>
      <c r="DV67" s="32">
        <v>0</v>
      </c>
      <c r="DW67" s="32">
        <v>0</v>
      </c>
      <c r="DX67" s="28">
        <f t="shared" si="73"/>
        <v>0</v>
      </c>
      <c r="DY67" s="28">
        <f t="shared" si="58"/>
        <v>0</v>
      </c>
      <c r="DZ67" s="28">
        <f t="shared" si="75"/>
        <v>0</v>
      </c>
    </row>
    <row r="68" spans="1:130" ht="21" customHeight="1">
      <c r="A68" s="26">
        <v>60</v>
      </c>
      <c r="B68" s="50" t="s">
        <v>113</v>
      </c>
      <c r="C68" s="31">
        <v>24905.4</v>
      </c>
      <c r="D68" s="30">
        <v>0</v>
      </c>
      <c r="E68" s="31">
        <v>18485.8</v>
      </c>
      <c r="F68" s="64">
        <v>5815.6</v>
      </c>
      <c r="G68" s="28">
        <f t="shared" si="60"/>
        <v>71644</v>
      </c>
      <c r="H68" s="28">
        <f t="shared" si="61"/>
        <v>20954.300000000003</v>
      </c>
      <c r="I68" s="28">
        <f t="shared" si="62"/>
        <v>19660.801000000003</v>
      </c>
      <c r="J68" s="28">
        <f t="shared" si="14"/>
        <v>93.82704743179204</v>
      </c>
      <c r="K68" s="28">
        <f t="shared" si="63"/>
        <v>27084.2</v>
      </c>
      <c r="L68" s="28">
        <f t="shared" si="64"/>
        <v>6101.033333333334</v>
      </c>
      <c r="M68" s="28">
        <f t="shared" si="65"/>
        <v>4807.501</v>
      </c>
      <c r="N68" s="28">
        <f t="shared" si="15"/>
        <v>78.7981434838907</v>
      </c>
      <c r="O68" s="28">
        <f t="shared" si="66"/>
        <v>9020.2</v>
      </c>
      <c r="P68" s="28">
        <f t="shared" si="67"/>
        <v>1503.3666666666668</v>
      </c>
      <c r="Q68" s="28">
        <f t="shared" si="68"/>
        <v>1477.4009999999998</v>
      </c>
      <c r="R68" s="28">
        <f t="shared" si="16"/>
        <v>98.27283208798029</v>
      </c>
      <c r="S68" s="34">
        <v>220.2</v>
      </c>
      <c r="T68" s="34">
        <f t="shared" si="17"/>
        <v>36.699999999999996</v>
      </c>
      <c r="U68" s="32">
        <v>18.301</v>
      </c>
      <c r="V68" s="28">
        <f t="shared" si="18"/>
        <v>49.86648501362398</v>
      </c>
      <c r="W68" s="34">
        <v>5380</v>
      </c>
      <c r="X68" s="34">
        <f t="shared" si="19"/>
        <v>896.6666666666666</v>
      </c>
      <c r="Y68" s="32">
        <v>918.96</v>
      </c>
      <c r="Z68" s="28">
        <f t="shared" si="20"/>
        <v>102.48624535315986</v>
      </c>
      <c r="AA68" s="34">
        <v>8800</v>
      </c>
      <c r="AB68" s="34">
        <f t="shared" si="21"/>
        <v>1466.6666666666667</v>
      </c>
      <c r="AC68" s="32">
        <v>1459.1</v>
      </c>
      <c r="AD68" s="28">
        <f t="shared" si="22"/>
        <v>99.4840909090909</v>
      </c>
      <c r="AE68" s="34">
        <v>682</v>
      </c>
      <c r="AF68" s="34">
        <f t="shared" si="23"/>
        <v>227.33333333333334</v>
      </c>
      <c r="AG68" s="32">
        <v>101</v>
      </c>
      <c r="AH68" s="28">
        <f t="shared" si="24"/>
        <v>44.42815249266862</v>
      </c>
      <c r="AI68" s="32"/>
      <c r="AJ68" s="32"/>
      <c r="AK68" s="32"/>
      <c r="AL68" s="28"/>
      <c r="AM68" s="31">
        <v>0</v>
      </c>
      <c r="AN68" s="31">
        <f t="shared" si="25"/>
        <v>0</v>
      </c>
      <c r="AO68" s="28"/>
      <c r="AP68" s="31">
        <v>0</v>
      </c>
      <c r="AQ68" s="30">
        <f t="shared" si="26"/>
        <v>0</v>
      </c>
      <c r="AR68" s="32"/>
      <c r="AS68" s="30">
        <v>44559.8</v>
      </c>
      <c r="AT68" s="30">
        <f t="shared" si="27"/>
        <v>14853.266666666668</v>
      </c>
      <c r="AU68" s="32">
        <v>14853.3</v>
      </c>
      <c r="AV68" s="31">
        <v>0</v>
      </c>
      <c r="AW68" s="28"/>
      <c r="AX68" s="30">
        <v>0</v>
      </c>
      <c r="AY68" s="30">
        <f t="shared" si="28"/>
        <v>0</v>
      </c>
      <c r="AZ68" s="32">
        <v>0</v>
      </c>
      <c r="BA68" s="31">
        <v>0</v>
      </c>
      <c r="BB68" s="31">
        <f t="shared" si="29"/>
        <v>0</v>
      </c>
      <c r="BC68" s="32"/>
      <c r="BD68" s="31">
        <v>0</v>
      </c>
      <c r="BE68" s="31">
        <f t="shared" si="30"/>
        <v>0</v>
      </c>
      <c r="BF68" s="32"/>
      <c r="BG68" s="28">
        <f t="shared" si="74"/>
        <v>3162</v>
      </c>
      <c r="BH68" s="28">
        <f t="shared" si="32"/>
        <v>527</v>
      </c>
      <c r="BI68" s="28">
        <f t="shared" si="69"/>
        <v>536</v>
      </c>
      <c r="BJ68" s="28">
        <f t="shared" si="33"/>
        <v>101.707779886148</v>
      </c>
      <c r="BK68" s="32">
        <v>1340</v>
      </c>
      <c r="BL68" s="32">
        <f t="shared" si="34"/>
        <v>223.33333333333334</v>
      </c>
      <c r="BM68" s="32">
        <v>236</v>
      </c>
      <c r="BN68" s="32">
        <f t="shared" si="35"/>
        <v>105.67164179104478</v>
      </c>
      <c r="BO68" s="32">
        <v>0</v>
      </c>
      <c r="BP68" s="32">
        <f t="shared" si="36"/>
        <v>0</v>
      </c>
      <c r="BQ68" s="32">
        <v>0</v>
      </c>
      <c r="BR68" s="32" t="e">
        <f t="shared" si="37"/>
        <v>#DIV/0!</v>
      </c>
      <c r="BS68" s="30">
        <v>0</v>
      </c>
      <c r="BT68" s="30">
        <f t="shared" si="38"/>
        <v>0</v>
      </c>
      <c r="BU68" s="32">
        <v>0</v>
      </c>
      <c r="BV68" s="32" t="e">
        <f t="shared" si="39"/>
        <v>#DIV/0!</v>
      </c>
      <c r="BW68" s="32">
        <v>1822</v>
      </c>
      <c r="BX68" s="32">
        <f t="shared" si="40"/>
        <v>303.6666666666667</v>
      </c>
      <c r="BY68" s="32">
        <v>300</v>
      </c>
      <c r="BZ68" s="32">
        <f t="shared" si="41"/>
        <v>98.79253567508232</v>
      </c>
      <c r="CA68" s="30">
        <v>0</v>
      </c>
      <c r="CB68" s="30">
        <f t="shared" si="42"/>
        <v>0</v>
      </c>
      <c r="CC68" s="32">
        <v>0</v>
      </c>
      <c r="CD68" s="31">
        <v>0</v>
      </c>
      <c r="CE68" s="31">
        <f t="shared" si="43"/>
        <v>0</v>
      </c>
      <c r="CF68" s="32">
        <v>0</v>
      </c>
      <c r="CG68" s="32">
        <v>4640</v>
      </c>
      <c r="CH68" s="32">
        <f t="shared" si="44"/>
        <v>1546.6666666666667</v>
      </c>
      <c r="CI68" s="32">
        <v>848.9</v>
      </c>
      <c r="CJ68" s="32">
        <f t="shared" si="45"/>
        <v>54.88577586206896</v>
      </c>
      <c r="CK68" s="32">
        <v>2640</v>
      </c>
      <c r="CL68" s="32">
        <f t="shared" si="46"/>
        <v>880</v>
      </c>
      <c r="CM68" s="32">
        <v>347.9</v>
      </c>
      <c r="CN68" s="32">
        <f t="shared" si="47"/>
        <v>39.53409090909091</v>
      </c>
      <c r="CO68" s="31">
        <v>0</v>
      </c>
      <c r="CP68" s="31">
        <f t="shared" si="48"/>
        <v>0</v>
      </c>
      <c r="CQ68" s="32">
        <v>0</v>
      </c>
      <c r="CR68" s="30">
        <v>0</v>
      </c>
      <c r="CS68" s="30">
        <f t="shared" si="49"/>
        <v>0</v>
      </c>
      <c r="CT68" s="32">
        <v>0</v>
      </c>
      <c r="CU68" s="30">
        <v>0</v>
      </c>
      <c r="CV68" s="30">
        <f t="shared" si="50"/>
        <v>0</v>
      </c>
      <c r="CW68" s="32">
        <v>0</v>
      </c>
      <c r="CX68" s="34">
        <v>4200</v>
      </c>
      <c r="CY68" s="34">
        <f t="shared" si="51"/>
        <v>1400</v>
      </c>
      <c r="CZ68" s="32">
        <v>925.24</v>
      </c>
      <c r="DA68" s="32">
        <v>0</v>
      </c>
      <c r="DB68" s="28">
        <f t="shared" si="70"/>
        <v>71644</v>
      </c>
      <c r="DC68" s="28">
        <f t="shared" si="71"/>
        <v>20954.300000000003</v>
      </c>
      <c r="DD68" s="28">
        <f t="shared" si="72"/>
        <v>19660.801000000003</v>
      </c>
      <c r="DE68" s="30">
        <v>0</v>
      </c>
      <c r="DF68" s="30">
        <f t="shared" si="52"/>
        <v>0</v>
      </c>
      <c r="DG68" s="32">
        <v>0</v>
      </c>
      <c r="DH68" s="30">
        <v>0</v>
      </c>
      <c r="DI68" s="30">
        <f t="shared" si="53"/>
        <v>0</v>
      </c>
      <c r="DJ68" s="32">
        <v>0</v>
      </c>
      <c r="DK68" s="30">
        <v>0</v>
      </c>
      <c r="DL68" s="30">
        <f t="shared" si="54"/>
        <v>0</v>
      </c>
      <c r="DM68" s="32">
        <v>0</v>
      </c>
      <c r="DN68" s="30">
        <v>0</v>
      </c>
      <c r="DO68" s="30">
        <f t="shared" si="55"/>
        <v>0</v>
      </c>
      <c r="DP68" s="32">
        <v>0</v>
      </c>
      <c r="DQ68" s="30">
        <v>0</v>
      </c>
      <c r="DR68" s="30">
        <f t="shared" si="56"/>
        <v>0</v>
      </c>
      <c r="DS68" s="32">
        <v>0</v>
      </c>
      <c r="DT68" s="32">
        <v>9420</v>
      </c>
      <c r="DU68" s="32">
        <f t="shared" si="57"/>
        <v>3140</v>
      </c>
      <c r="DV68" s="32">
        <v>3500</v>
      </c>
      <c r="DW68" s="32">
        <v>0</v>
      </c>
      <c r="DX68" s="28">
        <f t="shared" si="73"/>
        <v>9420</v>
      </c>
      <c r="DY68" s="28">
        <f t="shared" si="58"/>
        <v>3140</v>
      </c>
      <c r="DZ68" s="28">
        <f t="shared" si="75"/>
        <v>3500</v>
      </c>
    </row>
    <row r="69" spans="1:130" ht="21" customHeight="1">
      <c r="A69" s="26">
        <v>61</v>
      </c>
      <c r="B69" s="50" t="s">
        <v>114</v>
      </c>
      <c r="C69" s="31">
        <v>941.4</v>
      </c>
      <c r="D69" s="30">
        <v>0</v>
      </c>
      <c r="E69" s="31">
        <v>941.4</v>
      </c>
      <c r="F69" s="64">
        <v>566.5</v>
      </c>
      <c r="G69" s="28">
        <f t="shared" si="60"/>
        <v>13048.2</v>
      </c>
      <c r="H69" s="28">
        <f t="shared" si="61"/>
        <v>3643.366666666667</v>
      </c>
      <c r="I69" s="28">
        <f t="shared" si="62"/>
        <v>3358.3500000000004</v>
      </c>
      <c r="J69" s="28">
        <f t="shared" si="14"/>
        <v>92.17710725427948</v>
      </c>
      <c r="K69" s="28">
        <f t="shared" si="63"/>
        <v>4686.2</v>
      </c>
      <c r="L69" s="28">
        <f t="shared" si="64"/>
        <v>856.0333333333333</v>
      </c>
      <c r="M69" s="28">
        <f t="shared" si="65"/>
        <v>571.05</v>
      </c>
      <c r="N69" s="28">
        <f t="shared" si="15"/>
        <v>66.70885090144465</v>
      </c>
      <c r="O69" s="28">
        <f t="shared" si="66"/>
        <v>1316.2</v>
      </c>
      <c r="P69" s="28">
        <f t="shared" si="67"/>
        <v>219.36666666666665</v>
      </c>
      <c r="Q69" s="28">
        <f t="shared" si="68"/>
        <v>312.35</v>
      </c>
      <c r="R69" s="28">
        <f t="shared" si="16"/>
        <v>142.38717520133721</v>
      </c>
      <c r="S69" s="34">
        <v>16.2</v>
      </c>
      <c r="T69" s="34">
        <f t="shared" si="17"/>
        <v>2.6999999999999997</v>
      </c>
      <c r="U69" s="32">
        <v>0</v>
      </c>
      <c r="V69" s="28">
        <f t="shared" si="18"/>
        <v>0</v>
      </c>
      <c r="W69" s="34">
        <v>2220</v>
      </c>
      <c r="X69" s="34">
        <f t="shared" si="19"/>
        <v>370</v>
      </c>
      <c r="Y69" s="32">
        <v>120.2</v>
      </c>
      <c r="Z69" s="28">
        <f t="shared" si="20"/>
        <v>32.486486486486484</v>
      </c>
      <c r="AA69" s="34">
        <v>1300</v>
      </c>
      <c r="AB69" s="34">
        <f t="shared" si="21"/>
        <v>216.66666666666666</v>
      </c>
      <c r="AC69" s="32">
        <v>312.35</v>
      </c>
      <c r="AD69" s="28">
        <f t="shared" si="22"/>
        <v>144.16153846153847</v>
      </c>
      <c r="AE69" s="34">
        <v>0</v>
      </c>
      <c r="AF69" s="34">
        <f t="shared" si="23"/>
        <v>0</v>
      </c>
      <c r="AG69" s="32">
        <v>0</v>
      </c>
      <c r="AH69" s="28" t="e">
        <f t="shared" si="24"/>
        <v>#DIV/0!</v>
      </c>
      <c r="AI69" s="32"/>
      <c r="AJ69" s="32"/>
      <c r="AK69" s="32"/>
      <c r="AL69" s="28"/>
      <c r="AM69" s="31">
        <v>0</v>
      </c>
      <c r="AN69" s="31">
        <f t="shared" si="25"/>
        <v>0</v>
      </c>
      <c r="AO69" s="28"/>
      <c r="AP69" s="31">
        <v>0</v>
      </c>
      <c r="AQ69" s="30">
        <f t="shared" si="26"/>
        <v>0</v>
      </c>
      <c r="AR69" s="32"/>
      <c r="AS69" s="30">
        <v>8362</v>
      </c>
      <c r="AT69" s="30">
        <f t="shared" si="27"/>
        <v>2787.3333333333335</v>
      </c>
      <c r="AU69" s="32">
        <v>2787.3</v>
      </c>
      <c r="AV69" s="31">
        <v>0</v>
      </c>
      <c r="AW69" s="28"/>
      <c r="AX69" s="30">
        <v>0</v>
      </c>
      <c r="AY69" s="30">
        <f t="shared" si="28"/>
        <v>0</v>
      </c>
      <c r="AZ69" s="32">
        <v>0</v>
      </c>
      <c r="BA69" s="31">
        <v>0</v>
      </c>
      <c r="BB69" s="31">
        <f t="shared" si="29"/>
        <v>0</v>
      </c>
      <c r="BC69" s="32"/>
      <c r="BD69" s="31">
        <v>0</v>
      </c>
      <c r="BE69" s="31">
        <f t="shared" si="30"/>
        <v>0</v>
      </c>
      <c r="BF69" s="32"/>
      <c r="BG69" s="28">
        <f t="shared" si="74"/>
        <v>700</v>
      </c>
      <c r="BH69" s="28">
        <f t="shared" si="32"/>
        <v>116.66666666666667</v>
      </c>
      <c r="BI69" s="28">
        <f t="shared" si="69"/>
        <v>108.7</v>
      </c>
      <c r="BJ69" s="28">
        <f t="shared" si="33"/>
        <v>93.17142857142858</v>
      </c>
      <c r="BK69" s="32">
        <v>700</v>
      </c>
      <c r="BL69" s="32">
        <f t="shared" si="34"/>
        <v>116.66666666666667</v>
      </c>
      <c r="BM69" s="32">
        <v>108.7</v>
      </c>
      <c r="BN69" s="32">
        <f t="shared" si="35"/>
        <v>93.17142857142858</v>
      </c>
      <c r="BO69" s="32">
        <v>0</v>
      </c>
      <c r="BP69" s="32">
        <f t="shared" si="36"/>
        <v>0</v>
      </c>
      <c r="BQ69" s="32">
        <v>0</v>
      </c>
      <c r="BR69" s="32" t="e">
        <f t="shared" si="37"/>
        <v>#DIV/0!</v>
      </c>
      <c r="BS69" s="30">
        <v>0</v>
      </c>
      <c r="BT69" s="30">
        <f t="shared" si="38"/>
        <v>0</v>
      </c>
      <c r="BU69" s="32">
        <v>0</v>
      </c>
      <c r="BV69" s="32" t="e">
        <f t="shared" si="39"/>
        <v>#DIV/0!</v>
      </c>
      <c r="BW69" s="32">
        <v>0</v>
      </c>
      <c r="BX69" s="32">
        <f t="shared" si="40"/>
        <v>0</v>
      </c>
      <c r="BY69" s="32">
        <v>0</v>
      </c>
      <c r="BZ69" s="32" t="e">
        <f t="shared" si="41"/>
        <v>#DIV/0!</v>
      </c>
      <c r="CA69" s="30">
        <v>0</v>
      </c>
      <c r="CB69" s="30">
        <f t="shared" si="42"/>
        <v>0</v>
      </c>
      <c r="CC69" s="32">
        <v>0</v>
      </c>
      <c r="CD69" s="31">
        <v>0</v>
      </c>
      <c r="CE69" s="31">
        <f t="shared" si="43"/>
        <v>0</v>
      </c>
      <c r="CF69" s="32">
        <v>0</v>
      </c>
      <c r="CG69" s="32">
        <v>450</v>
      </c>
      <c r="CH69" s="32">
        <f t="shared" si="44"/>
        <v>150</v>
      </c>
      <c r="CI69" s="32">
        <v>29.8</v>
      </c>
      <c r="CJ69" s="32">
        <f t="shared" si="45"/>
        <v>19.866666666666667</v>
      </c>
      <c r="CK69" s="32">
        <v>450</v>
      </c>
      <c r="CL69" s="32">
        <f t="shared" si="46"/>
        <v>150</v>
      </c>
      <c r="CM69" s="32">
        <v>29.8</v>
      </c>
      <c r="CN69" s="32">
        <f t="shared" si="47"/>
        <v>19.866666666666667</v>
      </c>
      <c r="CO69" s="31">
        <v>0</v>
      </c>
      <c r="CP69" s="31">
        <f t="shared" si="48"/>
        <v>0</v>
      </c>
      <c r="CQ69" s="32">
        <v>0</v>
      </c>
      <c r="CR69" s="30">
        <v>0</v>
      </c>
      <c r="CS69" s="30">
        <f t="shared" si="49"/>
        <v>0</v>
      </c>
      <c r="CT69" s="32">
        <v>0</v>
      </c>
      <c r="CU69" s="30">
        <v>0</v>
      </c>
      <c r="CV69" s="30">
        <f t="shared" si="50"/>
        <v>0</v>
      </c>
      <c r="CW69" s="32">
        <v>0</v>
      </c>
      <c r="CX69" s="34">
        <v>0</v>
      </c>
      <c r="CY69" s="34">
        <f t="shared" si="51"/>
        <v>0</v>
      </c>
      <c r="CZ69" s="32">
        <v>0</v>
      </c>
      <c r="DA69" s="32">
        <v>0</v>
      </c>
      <c r="DB69" s="28">
        <f t="shared" si="70"/>
        <v>13048.2</v>
      </c>
      <c r="DC69" s="28">
        <f t="shared" si="71"/>
        <v>3643.366666666667</v>
      </c>
      <c r="DD69" s="28">
        <f t="shared" si="72"/>
        <v>3358.3500000000004</v>
      </c>
      <c r="DE69" s="30">
        <v>0</v>
      </c>
      <c r="DF69" s="30">
        <f t="shared" si="52"/>
        <v>0</v>
      </c>
      <c r="DG69" s="32">
        <v>0</v>
      </c>
      <c r="DH69" s="30">
        <v>0</v>
      </c>
      <c r="DI69" s="30">
        <f t="shared" si="53"/>
        <v>0</v>
      </c>
      <c r="DJ69" s="32">
        <v>0</v>
      </c>
      <c r="DK69" s="30">
        <v>0</v>
      </c>
      <c r="DL69" s="30">
        <f t="shared" si="54"/>
        <v>0</v>
      </c>
      <c r="DM69" s="32">
        <v>0</v>
      </c>
      <c r="DN69" s="30">
        <v>0</v>
      </c>
      <c r="DO69" s="30">
        <f t="shared" si="55"/>
        <v>0</v>
      </c>
      <c r="DP69" s="32">
        <v>0</v>
      </c>
      <c r="DQ69" s="30">
        <v>0</v>
      </c>
      <c r="DR69" s="30">
        <f t="shared" si="56"/>
        <v>0</v>
      </c>
      <c r="DS69" s="32">
        <v>0</v>
      </c>
      <c r="DT69" s="32">
        <v>1300</v>
      </c>
      <c r="DU69" s="32">
        <f t="shared" si="57"/>
        <v>433.3333333333333</v>
      </c>
      <c r="DV69" s="32">
        <v>0</v>
      </c>
      <c r="DW69" s="32">
        <v>0</v>
      </c>
      <c r="DX69" s="28">
        <f t="shared" si="73"/>
        <v>1300</v>
      </c>
      <c r="DY69" s="28">
        <f t="shared" si="58"/>
        <v>433.3333333333333</v>
      </c>
      <c r="DZ69" s="28">
        <f t="shared" si="75"/>
        <v>0</v>
      </c>
    </row>
    <row r="70" spans="1:130" ht="21" customHeight="1">
      <c r="A70" s="26">
        <v>62</v>
      </c>
      <c r="B70" s="50" t="s">
        <v>115</v>
      </c>
      <c r="C70" s="31">
        <v>1657.4</v>
      </c>
      <c r="D70" s="30">
        <v>0</v>
      </c>
      <c r="E70" s="31">
        <v>2175.5</v>
      </c>
      <c r="F70" s="64">
        <v>2722.2</v>
      </c>
      <c r="G70" s="28">
        <f t="shared" si="60"/>
        <v>41907.6</v>
      </c>
      <c r="H70" s="28">
        <f t="shared" si="61"/>
        <v>12672.633333333335</v>
      </c>
      <c r="I70" s="28">
        <f t="shared" si="62"/>
        <v>13008.7865</v>
      </c>
      <c r="J70" s="28">
        <f t="shared" si="14"/>
        <v>102.65259127937102</v>
      </c>
      <c r="K70" s="28">
        <f t="shared" si="63"/>
        <v>12021.4</v>
      </c>
      <c r="L70" s="28">
        <f t="shared" si="64"/>
        <v>2710.566666666667</v>
      </c>
      <c r="M70" s="28">
        <f t="shared" si="65"/>
        <v>3046.6865000000003</v>
      </c>
      <c r="N70" s="28">
        <f t="shared" si="15"/>
        <v>112.4003529397297</v>
      </c>
      <c r="O70" s="28">
        <f t="shared" si="66"/>
        <v>4038</v>
      </c>
      <c r="P70" s="28">
        <f t="shared" si="67"/>
        <v>673</v>
      </c>
      <c r="Q70" s="28">
        <f t="shared" si="68"/>
        <v>1403.193</v>
      </c>
      <c r="R70" s="28">
        <f t="shared" si="16"/>
        <v>208.49821693907873</v>
      </c>
      <c r="S70" s="34">
        <v>72</v>
      </c>
      <c r="T70" s="34">
        <f t="shared" si="17"/>
        <v>12</v>
      </c>
      <c r="U70" s="32">
        <v>24.777</v>
      </c>
      <c r="V70" s="28">
        <f t="shared" si="18"/>
        <v>206.47500000000002</v>
      </c>
      <c r="W70" s="34">
        <v>2141</v>
      </c>
      <c r="X70" s="34">
        <f t="shared" si="19"/>
        <v>356.8333333333333</v>
      </c>
      <c r="Y70" s="32">
        <v>558.8935</v>
      </c>
      <c r="Z70" s="28">
        <f t="shared" si="20"/>
        <v>156.62592246613733</v>
      </c>
      <c r="AA70" s="34">
        <v>3966</v>
      </c>
      <c r="AB70" s="34">
        <f t="shared" si="21"/>
        <v>661</v>
      </c>
      <c r="AC70" s="32">
        <v>1378.416</v>
      </c>
      <c r="AD70" s="28">
        <f t="shared" si="22"/>
        <v>208.53494704992434</v>
      </c>
      <c r="AE70" s="34">
        <v>260</v>
      </c>
      <c r="AF70" s="34">
        <f t="shared" si="23"/>
        <v>86.66666666666667</v>
      </c>
      <c r="AG70" s="32">
        <v>218.9</v>
      </c>
      <c r="AH70" s="28">
        <f t="shared" si="24"/>
        <v>252.57692307692307</v>
      </c>
      <c r="AI70" s="32"/>
      <c r="AJ70" s="32"/>
      <c r="AK70" s="32"/>
      <c r="AL70" s="28"/>
      <c r="AM70" s="31">
        <v>0</v>
      </c>
      <c r="AN70" s="31">
        <f t="shared" si="25"/>
        <v>0</v>
      </c>
      <c r="AO70" s="28"/>
      <c r="AP70" s="31">
        <v>0</v>
      </c>
      <c r="AQ70" s="30">
        <f t="shared" si="26"/>
        <v>0</v>
      </c>
      <c r="AR70" s="32"/>
      <c r="AS70" s="30">
        <v>29886.2</v>
      </c>
      <c r="AT70" s="30">
        <f t="shared" si="27"/>
        <v>9962.066666666668</v>
      </c>
      <c r="AU70" s="32">
        <v>9962.1</v>
      </c>
      <c r="AV70" s="31">
        <v>0</v>
      </c>
      <c r="AW70" s="28"/>
      <c r="AX70" s="30">
        <v>0</v>
      </c>
      <c r="AY70" s="30">
        <f t="shared" si="28"/>
        <v>0</v>
      </c>
      <c r="AZ70" s="32">
        <v>0</v>
      </c>
      <c r="BA70" s="31">
        <v>0</v>
      </c>
      <c r="BB70" s="31">
        <f t="shared" si="29"/>
        <v>0</v>
      </c>
      <c r="BC70" s="32"/>
      <c r="BD70" s="31">
        <v>0</v>
      </c>
      <c r="BE70" s="31">
        <f t="shared" si="30"/>
        <v>0</v>
      </c>
      <c r="BF70" s="32"/>
      <c r="BG70" s="28">
        <f t="shared" si="74"/>
        <v>1600.4</v>
      </c>
      <c r="BH70" s="28">
        <f t="shared" si="32"/>
        <v>266.73333333333335</v>
      </c>
      <c r="BI70" s="28">
        <f t="shared" si="69"/>
        <v>465.9</v>
      </c>
      <c r="BJ70" s="28">
        <f t="shared" si="33"/>
        <v>174.66883279180203</v>
      </c>
      <c r="BK70" s="32">
        <v>1600.4</v>
      </c>
      <c r="BL70" s="32">
        <f t="shared" si="34"/>
        <v>266.73333333333335</v>
      </c>
      <c r="BM70" s="32">
        <v>460</v>
      </c>
      <c r="BN70" s="32">
        <f t="shared" si="35"/>
        <v>172.45688577855535</v>
      </c>
      <c r="BO70" s="32">
        <v>0</v>
      </c>
      <c r="BP70" s="32">
        <f t="shared" si="36"/>
        <v>0</v>
      </c>
      <c r="BQ70" s="32">
        <v>0</v>
      </c>
      <c r="BR70" s="32" t="e">
        <f t="shared" si="37"/>
        <v>#DIV/0!</v>
      </c>
      <c r="BS70" s="30">
        <v>0</v>
      </c>
      <c r="BT70" s="30">
        <f t="shared" si="38"/>
        <v>0</v>
      </c>
      <c r="BU70" s="32">
        <v>0</v>
      </c>
      <c r="BV70" s="32" t="e">
        <f t="shared" si="39"/>
        <v>#DIV/0!</v>
      </c>
      <c r="BW70" s="32">
        <v>0</v>
      </c>
      <c r="BX70" s="32">
        <f t="shared" si="40"/>
        <v>0</v>
      </c>
      <c r="BY70" s="32">
        <v>5.9</v>
      </c>
      <c r="BZ70" s="32" t="e">
        <f t="shared" si="41"/>
        <v>#DIV/0!</v>
      </c>
      <c r="CA70" s="30">
        <v>0</v>
      </c>
      <c r="CB70" s="30">
        <f t="shared" si="42"/>
        <v>0</v>
      </c>
      <c r="CC70" s="32">
        <v>0</v>
      </c>
      <c r="CD70" s="31">
        <v>0</v>
      </c>
      <c r="CE70" s="31">
        <f t="shared" si="43"/>
        <v>0</v>
      </c>
      <c r="CF70" s="32">
        <v>0</v>
      </c>
      <c r="CG70" s="32">
        <v>3432</v>
      </c>
      <c r="CH70" s="32">
        <f t="shared" si="44"/>
        <v>1144</v>
      </c>
      <c r="CI70" s="32">
        <v>239.8</v>
      </c>
      <c r="CJ70" s="32">
        <f t="shared" si="45"/>
        <v>20.961538461538463</v>
      </c>
      <c r="CK70" s="32">
        <v>1600</v>
      </c>
      <c r="CL70" s="32">
        <f t="shared" si="46"/>
        <v>533.3333333333334</v>
      </c>
      <c r="CM70" s="32">
        <v>239.8</v>
      </c>
      <c r="CN70" s="32">
        <f t="shared" si="47"/>
        <v>44.9625</v>
      </c>
      <c r="CO70" s="31">
        <v>0</v>
      </c>
      <c r="CP70" s="31">
        <f t="shared" si="48"/>
        <v>0</v>
      </c>
      <c r="CQ70" s="32">
        <v>0</v>
      </c>
      <c r="CR70" s="30">
        <v>0</v>
      </c>
      <c r="CS70" s="30">
        <f t="shared" si="49"/>
        <v>0</v>
      </c>
      <c r="CT70" s="32">
        <v>0</v>
      </c>
      <c r="CU70" s="30">
        <v>0</v>
      </c>
      <c r="CV70" s="30">
        <f t="shared" si="50"/>
        <v>0</v>
      </c>
      <c r="CW70" s="32">
        <v>0</v>
      </c>
      <c r="CX70" s="34">
        <v>550</v>
      </c>
      <c r="CY70" s="34">
        <f t="shared" si="51"/>
        <v>183.33333333333334</v>
      </c>
      <c r="CZ70" s="32">
        <v>160</v>
      </c>
      <c r="DA70" s="32">
        <v>0</v>
      </c>
      <c r="DB70" s="28">
        <f t="shared" si="70"/>
        <v>41907.6</v>
      </c>
      <c r="DC70" s="28">
        <f t="shared" si="71"/>
        <v>12672.633333333335</v>
      </c>
      <c r="DD70" s="28">
        <f t="shared" si="72"/>
        <v>13008.7865</v>
      </c>
      <c r="DE70" s="30">
        <v>0</v>
      </c>
      <c r="DF70" s="30">
        <f t="shared" si="52"/>
        <v>0</v>
      </c>
      <c r="DG70" s="32">
        <v>0</v>
      </c>
      <c r="DH70" s="30">
        <v>0</v>
      </c>
      <c r="DI70" s="30">
        <f t="shared" si="53"/>
        <v>0</v>
      </c>
      <c r="DJ70" s="32">
        <v>0</v>
      </c>
      <c r="DK70" s="30">
        <v>0</v>
      </c>
      <c r="DL70" s="30">
        <f t="shared" si="54"/>
        <v>0</v>
      </c>
      <c r="DM70" s="32">
        <v>0</v>
      </c>
      <c r="DN70" s="30">
        <v>0</v>
      </c>
      <c r="DO70" s="30">
        <f t="shared" si="55"/>
        <v>0</v>
      </c>
      <c r="DP70" s="32">
        <v>0</v>
      </c>
      <c r="DQ70" s="30">
        <v>0</v>
      </c>
      <c r="DR70" s="30">
        <f t="shared" si="56"/>
        <v>0</v>
      </c>
      <c r="DS70" s="32">
        <v>0</v>
      </c>
      <c r="DT70" s="32">
        <v>5045.6</v>
      </c>
      <c r="DU70" s="32">
        <f t="shared" si="57"/>
        <v>1681.8666666666668</v>
      </c>
      <c r="DV70" s="32">
        <v>0</v>
      </c>
      <c r="DW70" s="32">
        <v>0</v>
      </c>
      <c r="DX70" s="28">
        <f t="shared" si="73"/>
        <v>5045.6</v>
      </c>
      <c r="DY70" s="28">
        <f t="shared" si="58"/>
        <v>1681.8666666666668</v>
      </c>
      <c r="DZ70" s="28">
        <f t="shared" si="75"/>
        <v>0</v>
      </c>
    </row>
    <row r="71" spans="1:130" ht="21" customHeight="1">
      <c r="A71" s="26">
        <v>63</v>
      </c>
      <c r="B71" s="61" t="s">
        <v>116</v>
      </c>
      <c r="C71" s="31">
        <v>13944.6</v>
      </c>
      <c r="D71" s="30">
        <v>0</v>
      </c>
      <c r="E71" s="31">
        <v>9714.6</v>
      </c>
      <c r="F71" s="64">
        <v>2769.9</v>
      </c>
      <c r="G71" s="28">
        <f t="shared" si="60"/>
        <v>29586.9</v>
      </c>
      <c r="H71" s="28">
        <f t="shared" si="61"/>
        <v>9087.266666666668</v>
      </c>
      <c r="I71" s="28">
        <f t="shared" si="62"/>
        <v>7690.798000000001</v>
      </c>
      <c r="J71" s="28">
        <f t="shared" si="14"/>
        <v>84.63268749679037</v>
      </c>
      <c r="K71" s="28">
        <f t="shared" si="63"/>
        <v>8180.2</v>
      </c>
      <c r="L71" s="28">
        <f t="shared" si="64"/>
        <v>1951.6999999999998</v>
      </c>
      <c r="M71" s="28">
        <f t="shared" si="65"/>
        <v>555.198</v>
      </c>
      <c r="N71" s="28">
        <f t="shared" si="15"/>
        <v>28.446892452733515</v>
      </c>
      <c r="O71" s="28">
        <f t="shared" si="66"/>
        <v>2300.2</v>
      </c>
      <c r="P71" s="28">
        <f t="shared" si="67"/>
        <v>383.3666666666667</v>
      </c>
      <c r="Q71" s="28">
        <f t="shared" si="68"/>
        <v>182.603</v>
      </c>
      <c r="R71" s="28">
        <f t="shared" si="16"/>
        <v>47.63142335449091</v>
      </c>
      <c r="S71" s="34">
        <v>0.2</v>
      </c>
      <c r="T71" s="34">
        <f t="shared" si="17"/>
        <v>0.03333333333333333</v>
      </c>
      <c r="U71" s="32">
        <v>0.11</v>
      </c>
      <c r="V71" s="28">
        <f t="shared" si="18"/>
        <v>330</v>
      </c>
      <c r="W71" s="34">
        <v>990</v>
      </c>
      <c r="X71" s="34">
        <f t="shared" si="19"/>
        <v>165</v>
      </c>
      <c r="Y71" s="32">
        <v>82.595</v>
      </c>
      <c r="Z71" s="28">
        <f t="shared" si="20"/>
        <v>50.057575757575755</v>
      </c>
      <c r="AA71" s="34">
        <v>2300</v>
      </c>
      <c r="AB71" s="34">
        <f t="shared" si="21"/>
        <v>383.3333333333333</v>
      </c>
      <c r="AC71" s="32">
        <v>182.493</v>
      </c>
      <c r="AD71" s="28">
        <f t="shared" si="22"/>
        <v>47.606869565217394</v>
      </c>
      <c r="AE71" s="34">
        <v>80</v>
      </c>
      <c r="AF71" s="34">
        <f t="shared" si="23"/>
        <v>26.666666666666668</v>
      </c>
      <c r="AG71" s="32">
        <v>0</v>
      </c>
      <c r="AH71" s="28">
        <f t="shared" si="24"/>
        <v>0</v>
      </c>
      <c r="AI71" s="32"/>
      <c r="AJ71" s="32"/>
      <c r="AK71" s="32"/>
      <c r="AL71" s="28"/>
      <c r="AM71" s="31">
        <v>0</v>
      </c>
      <c r="AN71" s="31">
        <f t="shared" si="25"/>
        <v>0</v>
      </c>
      <c r="AO71" s="28"/>
      <c r="AP71" s="31">
        <v>0</v>
      </c>
      <c r="AQ71" s="30">
        <f t="shared" si="26"/>
        <v>0</v>
      </c>
      <c r="AR71" s="32"/>
      <c r="AS71" s="30">
        <v>21406.7</v>
      </c>
      <c r="AT71" s="30">
        <f t="shared" si="27"/>
        <v>7135.566666666667</v>
      </c>
      <c r="AU71" s="32">
        <v>7135.6</v>
      </c>
      <c r="AV71" s="31">
        <v>0</v>
      </c>
      <c r="AW71" s="28"/>
      <c r="AX71" s="30">
        <v>0</v>
      </c>
      <c r="AY71" s="30">
        <f t="shared" si="28"/>
        <v>0</v>
      </c>
      <c r="AZ71" s="32">
        <v>0</v>
      </c>
      <c r="BA71" s="31">
        <v>0</v>
      </c>
      <c r="BB71" s="31">
        <f t="shared" si="29"/>
        <v>0</v>
      </c>
      <c r="BC71" s="32"/>
      <c r="BD71" s="31">
        <v>0</v>
      </c>
      <c r="BE71" s="31">
        <f t="shared" si="30"/>
        <v>0</v>
      </c>
      <c r="BF71" s="32"/>
      <c r="BG71" s="28">
        <f t="shared" si="74"/>
        <v>1360</v>
      </c>
      <c r="BH71" s="28">
        <f t="shared" si="32"/>
        <v>226.66666666666669</v>
      </c>
      <c r="BI71" s="28">
        <f t="shared" si="69"/>
        <v>290</v>
      </c>
      <c r="BJ71" s="28">
        <f t="shared" si="33"/>
        <v>127.94117647058823</v>
      </c>
      <c r="BK71" s="32">
        <v>960</v>
      </c>
      <c r="BL71" s="32">
        <f t="shared" si="34"/>
        <v>160</v>
      </c>
      <c r="BM71" s="32">
        <v>290</v>
      </c>
      <c r="BN71" s="32">
        <f t="shared" si="35"/>
        <v>181.25</v>
      </c>
      <c r="BO71" s="32">
        <v>400</v>
      </c>
      <c r="BP71" s="32">
        <f t="shared" si="36"/>
        <v>66.66666666666667</v>
      </c>
      <c r="BQ71" s="32">
        <v>0</v>
      </c>
      <c r="BR71" s="32">
        <f t="shared" si="37"/>
        <v>0</v>
      </c>
      <c r="BS71" s="30">
        <v>0</v>
      </c>
      <c r="BT71" s="30">
        <f t="shared" si="38"/>
        <v>0</v>
      </c>
      <c r="BU71" s="32">
        <v>0</v>
      </c>
      <c r="BV71" s="32" t="e">
        <f t="shared" si="39"/>
        <v>#DIV/0!</v>
      </c>
      <c r="BW71" s="32">
        <v>0</v>
      </c>
      <c r="BX71" s="32">
        <f t="shared" si="40"/>
        <v>0</v>
      </c>
      <c r="BY71" s="32">
        <v>0</v>
      </c>
      <c r="BZ71" s="32" t="e">
        <f t="shared" si="41"/>
        <v>#DIV/0!</v>
      </c>
      <c r="CA71" s="30">
        <v>0</v>
      </c>
      <c r="CB71" s="30">
        <f t="shared" si="42"/>
        <v>0</v>
      </c>
      <c r="CC71" s="32">
        <v>0</v>
      </c>
      <c r="CD71" s="31">
        <v>0</v>
      </c>
      <c r="CE71" s="31">
        <f t="shared" si="43"/>
        <v>0</v>
      </c>
      <c r="CF71" s="32">
        <v>0</v>
      </c>
      <c r="CG71" s="32">
        <v>1850</v>
      </c>
      <c r="CH71" s="32">
        <f t="shared" si="44"/>
        <v>616.6666666666666</v>
      </c>
      <c r="CI71" s="32">
        <v>0</v>
      </c>
      <c r="CJ71" s="32">
        <f t="shared" si="45"/>
        <v>0</v>
      </c>
      <c r="CK71" s="32">
        <v>350</v>
      </c>
      <c r="CL71" s="32">
        <f t="shared" si="46"/>
        <v>116.66666666666667</v>
      </c>
      <c r="CM71" s="32">
        <v>0</v>
      </c>
      <c r="CN71" s="32">
        <f t="shared" si="47"/>
        <v>0</v>
      </c>
      <c r="CO71" s="31">
        <v>1600</v>
      </c>
      <c r="CP71" s="31">
        <f t="shared" si="48"/>
        <v>533.3333333333334</v>
      </c>
      <c r="CQ71" s="32">
        <v>0</v>
      </c>
      <c r="CR71" s="30">
        <v>0</v>
      </c>
      <c r="CS71" s="30">
        <f t="shared" si="49"/>
        <v>0</v>
      </c>
      <c r="CT71" s="32">
        <v>0</v>
      </c>
      <c r="CU71" s="30">
        <v>0</v>
      </c>
      <c r="CV71" s="30">
        <f t="shared" si="50"/>
        <v>0</v>
      </c>
      <c r="CW71" s="32">
        <v>0</v>
      </c>
      <c r="CX71" s="34">
        <v>0</v>
      </c>
      <c r="CY71" s="34">
        <f t="shared" si="51"/>
        <v>0</v>
      </c>
      <c r="CZ71" s="32">
        <v>0</v>
      </c>
      <c r="DA71" s="32">
        <v>0</v>
      </c>
      <c r="DB71" s="28">
        <f t="shared" si="70"/>
        <v>29586.9</v>
      </c>
      <c r="DC71" s="28">
        <f t="shared" si="71"/>
        <v>9087.266666666668</v>
      </c>
      <c r="DD71" s="28">
        <f t="shared" si="72"/>
        <v>7690.798000000001</v>
      </c>
      <c r="DE71" s="30">
        <v>0</v>
      </c>
      <c r="DF71" s="30">
        <f t="shared" si="52"/>
        <v>0</v>
      </c>
      <c r="DG71" s="32">
        <v>0</v>
      </c>
      <c r="DH71" s="30">
        <v>0</v>
      </c>
      <c r="DI71" s="30">
        <f t="shared" si="53"/>
        <v>0</v>
      </c>
      <c r="DJ71" s="32">
        <v>0</v>
      </c>
      <c r="DK71" s="30">
        <v>0</v>
      </c>
      <c r="DL71" s="30">
        <f t="shared" si="54"/>
        <v>0</v>
      </c>
      <c r="DM71" s="32">
        <v>0</v>
      </c>
      <c r="DN71" s="30">
        <v>0</v>
      </c>
      <c r="DO71" s="30">
        <f t="shared" si="55"/>
        <v>0</v>
      </c>
      <c r="DP71" s="32">
        <v>0</v>
      </c>
      <c r="DQ71" s="30">
        <v>0</v>
      </c>
      <c r="DR71" s="30">
        <f t="shared" si="56"/>
        <v>0</v>
      </c>
      <c r="DS71" s="32">
        <v>0</v>
      </c>
      <c r="DT71" s="32">
        <v>1800</v>
      </c>
      <c r="DU71" s="32">
        <f t="shared" si="57"/>
        <v>600</v>
      </c>
      <c r="DV71" s="32">
        <v>0</v>
      </c>
      <c r="DW71" s="32">
        <v>0</v>
      </c>
      <c r="DX71" s="28">
        <f t="shared" si="73"/>
        <v>1800</v>
      </c>
      <c r="DY71" s="28">
        <f t="shared" si="58"/>
        <v>600</v>
      </c>
      <c r="DZ71" s="28">
        <f t="shared" si="75"/>
        <v>0</v>
      </c>
    </row>
    <row r="72" spans="1:130" ht="21" customHeight="1">
      <c r="A72" s="26">
        <v>64</v>
      </c>
      <c r="B72" s="61" t="s">
        <v>117</v>
      </c>
      <c r="C72" s="31">
        <v>1574.5</v>
      </c>
      <c r="D72" s="30">
        <v>0</v>
      </c>
      <c r="E72" s="31">
        <v>1283.9</v>
      </c>
      <c r="F72" s="64">
        <v>319.9</v>
      </c>
      <c r="G72" s="28">
        <f t="shared" si="60"/>
        <v>13685.8</v>
      </c>
      <c r="H72" s="28">
        <f t="shared" si="61"/>
        <v>4111.7</v>
      </c>
      <c r="I72" s="28">
        <f t="shared" si="62"/>
        <v>4160.349</v>
      </c>
      <c r="J72" s="28">
        <f t="shared" si="14"/>
        <v>101.18318457085877</v>
      </c>
      <c r="K72" s="28">
        <f t="shared" si="63"/>
        <v>3301.4</v>
      </c>
      <c r="L72" s="28">
        <f t="shared" si="64"/>
        <v>650.2333333333333</v>
      </c>
      <c r="M72" s="28">
        <f t="shared" si="65"/>
        <v>698.849</v>
      </c>
      <c r="N72" s="28">
        <f t="shared" si="15"/>
        <v>107.47664940790487</v>
      </c>
      <c r="O72" s="28">
        <f t="shared" si="66"/>
        <v>1330</v>
      </c>
      <c r="P72" s="28">
        <f t="shared" si="67"/>
        <v>221.66666666666666</v>
      </c>
      <c r="Q72" s="28">
        <f t="shared" si="68"/>
        <v>241.639</v>
      </c>
      <c r="R72" s="28">
        <f t="shared" si="16"/>
        <v>109.01007518796992</v>
      </c>
      <c r="S72" s="34">
        <v>0</v>
      </c>
      <c r="T72" s="34">
        <f t="shared" si="17"/>
        <v>0</v>
      </c>
      <c r="U72" s="32">
        <v>0</v>
      </c>
      <c r="V72" s="28" t="e">
        <f t="shared" si="18"/>
        <v>#DIV/0!</v>
      </c>
      <c r="W72" s="34">
        <v>701.4</v>
      </c>
      <c r="X72" s="34">
        <f t="shared" si="19"/>
        <v>116.89999999999999</v>
      </c>
      <c r="Y72" s="32">
        <v>410.25</v>
      </c>
      <c r="Z72" s="28">
        <f t="shared" si="20"/>
        <v>350.94097519247225</v>
      </c>
      <c r="AA72" s="34">
        <v>1330</v>
      </c>
      <c r="AB72" s="34">
        <f t="shared" si="21"/>
        <v>221.66666666666666</v>
      </c>
      <c r="AC72" s="32">
        <v>241.639</v>
      </c>
      <c r="AD72" s="28">
        <f t="shared" si="22"/>
        <v>109.01007518796992</v>
      </c>
      <c r="AE72" s="34">
        <v>0</v>
      </c>
      <c r="AF72" s="34">
        <f t="shared" si="23"/>
        <v>0</v>
      </c>
      <c r="AG72" s="32">
        <v>0</v>
      </c>
      <c r="AH72" s="28" t="e">
        <f t="shared" si="24"/>
        <v>#DIV/0!</v>
      </c>
      <c r="AI72" s="32"/>
      <c r="AJ72" s="32"/>
      <c r="AK72" s="32"/>
      <c r="AL72" s="28"/>
      <c r="AM72" s="31">
        <v>0</v>
      </c>
      <c r="AN72" s="31">
        <f t="shared" si="25"/>
        <v>0</v>
      </c>
      <c r="AO72" s="28"/>
      <c r="AP72" s="31">
        <v>0</v>
      </c>
      <c r="AQ72" s="30">
        <f t="shared" si="26"/>
        <v>0</v>
      </c>
      <c r="AR72" s="32"/>
      <c r="AS72" s="30">
        <v>10384.4</v>
      </c>
      <c r="AT72" s="30">
        <f t="shared" si="27"/>
        <v>3461.4666666666667</v>
      </c>
      <c r="AU72" s="32">
        <v>3461.5</v>
      </c>
      <c r="AV72" s="31">
        <v>0</v>
      </c>
      <c r="AW72" s="28"/>
      <c r="AX72" s="30">
        <v>0</v>
      </c>
      <c r="AY72" s="30">
        <f t="shared" si="28"/>
        <v>0</v>
      </c>
      <c r="AZ72" s="32">
        <v>0</v>
      </c>
      <c r="BA72" s="31">
        <v>0</v>
      </c>
      <c r="BB72" s="31">
        <f t="shared" si="29"/>
        <v>0</v>
      </c>
      <c r="BC72" s="32"/>
      <c r="BD72" s="31">
        <v>0</v>
      </c>
      <c r="BE72" s="31">
        <f t="shared" si="30"/>
        <v>0</v>
      </c>
      <c r="BF72" s="32"/>
      <c r="BG72" s="28">
        <f t="shared" si="74"/>
        <v>670</v>
      </c>
      <c r="BH72" s="28">
        <f t="shared" si="32"/>
        <v>111.66666666666666</v>
      </c>
      <c r="BI72" s="28">
        <f t="shared" si="69"/>
        <v>46.96</v>
      </c>
      <c r="BJ72" s="28">
        <f t="shared" si="33"/>
        <v>42.05373134328359</v>
      </c>
      <c r="BK72" s="32">
        <v>300</v>
      </c>
      <c r="BL72" s="32">
        <f t="shared" si="34"/>
        <v>50</v>
      </c>
      <c r="BM72" s="32">
        <v>46.96</v>
      </c>
      <c r="BN72" s="32">
        <f t="shared" si="35"/>
        <v>93.92</v>
      </c>
      <c r="BO72" s="32">
        <v>370</v>
      </c>
      <c r="BP72" s="32">
        <f t="shared" si="36"/>
        <v>61.666666666666664</v>
      </c>
      <c r="BQ72" s="32">
        <v>0</v>
      </c>
      <c r="BR72" s="32">
        <f t="shared" si="37"/>
        <v>0</v>
      </c>
      <c r="BS72" s="30">
        <v>0</v>
      </c>
      <c r="BT72" s="30">
        <f t="shared" si="38"/>
        <v>0</v>
      </c>
      <c r="BU72" s="32">
        <v>0</v>
      </c>
      <c r="BV72" s="32" t="e">
        <f t="shared" si="39"/>
        <v>#DIV/0!</v>
      </c>
      <c r="BW72" s="32">
        <v>0</v>
      </c>
      <c r="BX72" s="32">
        <f t="shared" si="40"/>
        <v>0</v>
      </c>
      <c r="BY72" s="32">
        <v>0</v>
      </c>
      <c r="BZ72" s="32" t="e">
        <f t="shared" si="41"/>
        <v>#DIV/0!</v>
      </c>
      <c r="CA72" s="30">
        <v>0</v>
      </c>
      <c r="CB72" s="30">
        <f t="shared" si="42"/>
        <v>0</v>
      </c>
      <c r="CC72" s="32">
        <v>0</v>
      </c>
      <c r="CD72" s="31">
        <v>0</v>
      </c>
      <c r="CE72" s="31">
        <f t="shared" si="43"/>
        <v>0</v>
      </c>
      <c r="CF72" s="32">
        <v>0</v>
      </c>
      <c r="CG72" s="32">
        <v>400</v>
      </c>
      <c r="CH72" s="32">
        <f t="shared" si="44"/>
        <v>133.33333333333334</v>
      </c>
      <c r="CI72" s="32">
        <v>0</v>
      </c>
      <c r="CJ72" s="32">
        <f t="shared" si="45"/>
        <v>0</v>
      </c>
      <c r="CK72" s="32">
        <v>400</v>
      </c>
      <c r="CL72" s="32">
        <f t="shared" si="46"/>
        <v>133.33333333333334</v>
      </c>
      <c r="CM72" s="32">
        <v>0</v>
      </c>
      <c r="CN72" s="32">
        <f t="shared" si="47"/>
        <v>0</v>
      </c>
      <c r="CO72" s="31">
        <v>0</v>
      </c>
      <c r="CP72" s="31">
        <f t="shared" si="48"/>
        <v>0</v>
      </c>
      <c r="CQ72" s="32">
        <v>0</v>
      </c>
      <c r="CR72" s="30">
        <v>0</v>
      </c>
      <c r="CS72" s="30">
        <f t="shared" si="49"/>
        <v>0</v>
      </c>
      <c r="CT72" s="32">
        <v>0</v>
      </c>
      <c r="CU72" s="30">
        <v>0</v>
      </c>
      <c r="CV72" s="30">
        <f t="shared" si="50"/>
        <v>0</v>
      </c>
      <c r="CW72" s="32">
        <v>0</v>
      </c>
      <c r="CX72" s="34">
        <v>200</v>
      </c>
      <c r="CY72" s="34">
        <f t="shared" si="51"/>
        <v>66.66666666666667</v>
      </c>
      <c r="CZ72" s="32">
        <v>0</v>
      </c>
      <c r="DA72" s="32">
        <v>0</v>
      </c>
      <c r="DB72" s="28">
        <f t="shared" si="70"/>
        <v>13685.8</v>
      </c>
      <c r="DC72" s="28">
        <f t="shared" si="71"/>
        <v>4111.7</v>
      </c>
      <c r="DD72" s="28">
        <f t="shared" si="72"/>
        <v>4160.349</v>
      </c>
      <c r="DE72" s="30">
        <v>0</v>
      </c>
      <c r="DF72" s="30">
        <f t="shared" si="52"/>
        <v>0</v>
      </c>
      <c r="DG72" s="32">
        <v>0</v>
      </c>
      <c r="DH72" s="30">
        <v>0</v>
      </c>
      <c r="DI72" s="30">
        <f t="shared" si="53"/>
        <v>0</v>
      </c>
      <c r="DJ72" s="32">
        <v>0</v>
      </c>
      <c r="DK72" s="30">
        <v>0</v>
      </c>
      <c r="DL72" s="30">
        <f t="shared" si="54"/>
        <v>0</v>
      </c>
      <c r="DM72" s="32">
        <v>0</v>
      </c>
      <c r="DN72" s="30">
        <v>0</v>
      </c>
      <c r="DO72" s="30">
        <f t="shared" si="55"/>
        <v>0</v>
      </c>
      <c r="DP72" s="32">
        <v>0</v>
      </c>
      <c r="DQ72" s="30">
        <v>0</v>
      </c>
      <c r="DR72" s="30">
        <f t="shared" si="56"/>
        <v>0</v>
      </c>
      <c r="DS72" s="32">
        <v>0</v>
      </c>
      <c r="DT72" s="32">
        <v>700</v>
      </c>
      <c r="DU72" s="32">
        <f t="shared" si="57"/>
        <v>233.33333333333334</v>
      </c>
      <c r="DV72" s="32">
        <v>0</v>
      </c>
      <c r="DW72" s="32">
        <v>0</v>
      </c>
      <c r="DX72" s="28">
        <f t="shared" si="73"/>
        <v>700</v>
      </c>
      <c r="DY72" s="28">
        <f t="shared" si="58"/>
        <v>233.33333333333334</v>
      </c>
      <c r="DZ72" s="28">
        <f t="shared" si="75"/>
        <v>0</v>
      </c>
    </row>
    <row r="73" spans="1:130" ht="21" customHeight="1">
      <c r="A73" s="26">
        <v>65</v>
      </c>
      <c r="B73" s="50" t="s">
        <v>118</v>
      </c>
      <c r="C73" s="31">
        <v>1920.6</v>
      </c>
      <c r="D73" s="30">
        <v>0</v>
      </c>
      <c r="E73" s="31">
        <v>1920.6</v>
      </c>
      <c r="F73" s="66">
        <v>440.2</v>
      </c>
      <c r="G73" s="28">
        <f aca="true" t="shared" si="76" ref="G73:G80">DB73+DX73-DT73</f>
        <v>13545.6</v>
      </c>
      <c r="H73" s="28">
        <f aca="true" t="shared" si="77" ref="H73:H80">DC73+DY73-DU73</f>
        <v>4181.349999999999</v>
      </c>
      <c r="I73" s="28">
        <f aca="true" t="shared" si="78" ref="I73:I80">DD73+DZ73-DV73</f>
        <v>4085.993</v>
      </c>
      <c r="J73" s="28">
        <f t="shared" si="14"/>
        <v>97.7194685926794</v>
      </c>
      <c r="K73" s="28">
        <f aca="true" t="shared" si="79" ref="K73:K80">S73+W73+AA73+AE73+AI73+AM73+BD73+BK73+BO73+BS73+BW73+CD73+CG73+CO73+CR73+CX73</f>
        <v>2340.1</v>
      </c>
      <c r="L73" s="28">
        <f aca="true" t="shared" si="80" ref="L73:L80">T73+X73+AB73+AF73+AJ73+AN73+BE73+BL73+BP73+BT73+BX73+CE73+CH73+CP73+CS73+CY73</f>
        <v>446.18333333333334</v>
      </c>
      <c r="M73" s="28">
        <f aca="true" t="shared" si="81" ref="M73:M80">U73+Y73+AC73+AG73+AK73+AO73+BF73+BM73+BQ73+BU73+BY73+CF73+CI73+CQ73+CT73+CZ73</f>
        <v>350.793</v>
      </c>
      <c r="N73" s="28">
        <f t="shared" si="15"/>
        <v>78.62082103769004</v>
      </c>
      <c r="O73" s="28">
        <f aca="true" t="shared" si="82" ref="O73:O80">S73+AA73</f>
        <v>920</v>
      </c>
      <c r="P73" s="28">
        <f aca="true" t="shared" si="83" ref="P73:P80">T73+AB73</f>
        <v>153.33333333333334</v>
      </c>
      <c r="Q73" s="28">
        <f aca="true" t="shared" si="84" ref="Q73:Q80">U73+AC73</f>
        <v>118.043</v>
      </c>
      <c r="R73" s="28">
        <f t="shared" si="16"/>
        <v>76.98456521739129</v>
      </c>
      <c r="S73" s="34">
        <v>0</v>
      </c>
      <c r="T73" s="34">
        <f t="shared" si="17"/>
        <v>0</v>
      </c>
      <c r="U73" s="32">
        <v>0</v>
      </c>
      <c r="V73" s="28" t="e">
        <f t="shared" si="18"/>
        <v>#DIV/0!</v>
      </c>
      <c r="W73" s="34">
        <v>783.1</v>
      </c>
      <c r="X73" s="34">
        <f t="shared" si="19"/>
        <v>130.51666666666668</v>
      </c>
      <c r="Y73" s="32">
        <v>232.75</v>
      </c>
      <c r="Z73" s="28">
        <f t="shared" si="20"/>
        <v>178.3297152343251</v>
      </c>
      <c r="AA73" s="34">
        <v>920</v>
      </c>
      <c r="AB73" s="34">
        <f t="shared" si="21"/>
        <v>153.33333333333334</v>
      </c>
      <c r="AC73" s="32">
        <v>118.043</v>
      </c>
      <c r="AD73" s="28">
        <f t="shared" si="22"/>
        <v>76.98456521739129</v>
      </c>
      <c r="AE73" s="34">
        <v>12</v>
      </c>
      <c r="AF73" s="34">
        <f t="shared" si="23"/>
        <v>4</v>
      </c>
      <c r="AG73" s="32">
        <v>0</v>
      </c>
      <c r="AH73" s="28">
        <f t="shared" si="24"/>
        <v>0</v>
      </c>
      <c r="AI73" s="32"/>
      <c r="AJ73" s="32"/>
      <c r="AK73" s="32"/>
      <c r="AL73" s="28"/>
      <c r="AM73" s="31">
        <v>0</v>
      </c>
      <c r="AN73" s="31">
        <f t="shared" si="25"/>
        <v>0</v>
      </c>
      <c r="AO73" s="28"/>
      <c r="AP73" s="31">
        <v>0</v>
      </c>
      <c r="AQ73" s="30">
        <f t="shared" si="26"/>
        <v>0</v>
      </c>
      <c r="AR73" s="32"/>
      <c r="AS73" s="30">
        <v>11205.5</v>
      </c>
      <c r="AT73" s="30">
        <f t="shared" si="27"/>
        <v>3735.1666666666665</v>
      </c>
      <c r="AU73" s="32">
        <v>3735.2</v>
      </c>
      <c r="AV73" s="31">
        <v>0</v>
      </c>
      <c r="AW73" s="28"/>
      <c r="AX73" s="30">
        <v>0</v>
      </c>
      <c r="AY73" s="30">
        <f t="shared" si="28"/>
        <v>0</v>
      </c>
      <c r="AZ73" s="32">
        <v>0</v>
      </c>
      <c r="BA73" s="31">
        <v>0</v>
      </c>
      <c r="BB73" s="31">
        <f t="shared" si="29"/>
        <v>0</v>
      </c>
      <c r="BC73" s="32"/>
      <c r="BD73" s="31">
        <v>0</v>
      </c>
      <c r="BE73" s="31">
        <f t="shared" si="30"/>
        <v>0</v>
      </c>
      <c r="BF73" s="32"/>
      <c r="BG73" s="28">
        <f t="shared" si="74"/>
        <v>300</v>
      </c>
      <c r="BH73" s="28">
        <f t="shared" si="32"/>
        <v>50</v>
      </c>
      <c r="BI73" s="28">
        <f aca="true" t="shared" si="85" ref="BI73:BI80">BM73+BQ73+BU73+BY73</f>
        <v>0</v>
      </c>
      <c r="BJ73" s="28">
        <f t="shared" si="33"/>
        <v>0</v>
      </c>
      <c r="BK73" s="32">
        <v>240</v>
      </c>
      <c r="BL73" s="32">
        <f t="shared" si="34"/>
        <v>40</v>
      </c>
      <c r="BM73" s="32">
        <v>0</v>
      </c>
      <c r="BN73" s="32">
        <f t="shared" si="35"/>
        <v>0</v>
      </c>
      <c r="BO73" s="32">
        <v>60</v>
      </c>
      <c r="BP73" s="32">
        <f t="shared" si="36"/>
        <v>10</v>
      </c>
      <c r="BQ73" s="32">
        <v>0</v>
      </c>
      <c r="BR73" s="32">
        <f t="shared" si="37"/>
        <v>0</v>
      </c>
      <c r="BS73" s="30">
        <v>0</v>
      </c>
      <c r="BT73" s="30">
        <f t="shared" si="38"/>
        <v>0</v>
      </c>
      <c r="BU73" s="32">
        <v>0</v>
      </c>
      <c r="BV73" s="32" t="e">
        <f t="shared" si="39"/>
        <v>#DIV/0!</v>
      </c>
      <c r="BW73" s="32">
        <v>0</v>
      </c>
      <c r="BX73" s="32">
        <f t="shared" si="40"/>
        <v>0</v>
      </c>
      <c r="BY73" s="32">
        <v>0</v>
      </c>
      <c r="BZ73" s="32" t="e">
        <f t="shared" si="41"/>
        <v>#DIV/0!</v>
      </c>
      <c r="CA73" s="30">
        <v>0</v>
      </c>
      <c r="CB73" s="30">
        <f t="shared" si="42"/>
        <v>0</v>
      </c>
      <c r="CC73" s="32">
        <v>0</v>
      </c>
      <c r="CD73" s="31">
        <v>0</v>
      </c>
      <c r="CE73" s="31">
        <f t="shared" si="43"/>
        <v>0</v>
      </c>
      <c r="CF73" s="32">
        <v>0</v>
      </c>
      <c r="CG73" s="32">
        <v>325</v>
      </c>
      <c r="CH73" s="32">
        <f t="shared" si="44"/>
        <v>108.33333333333333</v>
      </c>
      <c r="CI73" s="32">
        <v>0</v>
      </c>
      <c r="CJ73" s="32">
        <f t="shared" si="45"/>
        <v>0</v>
      </c>
      <c r="CK73" s="32">
        <v>325</v>
      </c>
      <c r="CL73" s="32">
        <f t="shared" si="46"/>
        <v>108.33333333333333</v>
      </c>
      <c r="CM73" s="32">
        <v>0</v>
      </c>
      <c r="CN73" s="32">
        <f t="shared" si="47"/>
        <v>0</v>
      </c>
      <c r="CO73" s="31">
        <v>0</v>
      </c>
      <c r="CP73" s="31">
        <f t="shared" si="48"/>
        <v>0</v>
      </c>
      <c r="CQ73" s="32">
        <v>0</v>
      </c>
      <c r="CR73" s="30">
        <v>0</v>
      </c>
      <c r="CS73" s="30">
        <f t="shared" si="49"/>
        <v>0</v>
      </c>
      <c r="CT73" s="32">
        <v>0</v>
      </c>
      <c r="CU73" s="30">
        <v>0</v>
      </c>
      <c r="CV73" s="30">
        <f t="shared" si="50"/>
        <v>0</v>
      </c>
      <c r="CW73" s="32">
        <v>0</v>
      </c>
      <c r="CX73" s="34">
        <v>0</v>
      </c>
      <c r="CY73" s="34">
        <f t="shared" si="51"/>
        <v>0</v>
      </c>
      <c r="CZ73" s="32">
        <v>0</v>
      </c>
      <c r="DA73" s="32">
        <v>0</v>
      </c>
      <c r="DB73" s="28">
        <f aca="true" t="shared" si="86" ref="DB73:DB80">S73+W73+AA73+AE73+AI73+AM73+AP73+AS73+AV73+AX73+BA73+BD73+BK73+BO73+BS73+BW73+CA73+CD73+CG73+CO73+CR73+CU73+CX73</f>
        <v>13545.6</v>
      </c>
      <c r="DC73" s="28">
        <f aca="true" t="shared" si="87" ref="DC73:DC80">T73+X73+AB73+AF73+AJ73+AN73+AQ73+AT73+AY73+BB73+BE73+BL73+BP73+BT73+BX73+CB73+CE73+CH73+CP73+CS73+CV73+CY73</f>
        <v>4181.349999999999</v>
      </c>
      <c r="DD73" s="28">
        <f aca="true" t="shared" si="88" ref="DD73:DD80">U73+Y73+AC73+AG73+AK73+AO73+AR73+AU73+AW73+AZ73+BC73+BF73+BM73+BQ73+BU73+BY73+CC73+CF73+CI73+CQ73+CT73+CW73+CZ73+DA73</f>
        <v>4085.993</v>
      </c>
      <c r="DE73" s="30">
        <v>0</v>
      </c>
      <c r="DF73" s="30">
        <f t="shared" si="52"/>
        <v>0</v>
      </c>
      <c r="DG73" s="32">
        <v>0</v>
      </c>
      <c r="DH73" s="30">
        <v>0</v>
      </c>
      <c r="DI73" s="30">
        <f t="shared" si="53"/>
        <v>0</v>
      </c>
      <c r="DJ73" s="32">
        <v>0</v>
      </c>
      <c r="DK73" s="30">
        <v>0</v>
      </c>
      <c r="DL73" s="30">
        <f t="shared" si="54"/>
        <v>0</v>
      </c>
      <c r="DM73" s="32">
        <v>0</v>
      </c>
      <c r="DN73" s="30">
        <v>0</v>
      </c>
      <c r="DO73" s="30">
        <f t="shared" si="55"/>
        <v>0</v>
      </c>
      <c r="DP73" s="32">
        <v>0</v>
      </c>
      <c r="DQ73" s="30">
        <v>0</v>
      </c>
      <c r="DR73" s="30">
        <f t="shared" si="56"/>
        <v>0</v>
      </c>
      <c r="DS73" s="32">
        <v>0</v>
      </c>
      <c r="DT73" s="32">
        <v>680</v>
      </c>
      <c r="DU73" s="32">
        <f t="shared" si="57"/>
        <v>226.66666666666666</v>
      </c>
      <c r="DV73" s="32">
        <v>0</v>
      </c>
      <c r="DW73" s="32">
        <v>0</v>
      </c>
      <c r="DX73" s="28">
        <f aca="true" t="shared" si="89" ref="DX73:DX80">DE73+DH73+DK73+DN73+DQ73+DT73</f>
        <v>680</v>
      </c>
      <c r="DY73" s="28">
        <f t="shared" si="58"/>
        <v>226.66666666666666</v>
      </c>
      <c r="DZ73" s="28">
        <f t="shared" si="75"/>
        <v>0</v>
      </c>
    </row>
    <row r="74" spans="1:130" ht="21" customHeight="1">
      <c r="A74" s="26">
        <v>66</v>
      </c>
      <c r="B74" s="50" t="s">
        <v>119</v>
      </c>
      <c r="C74" s="30">
        <v>0</v>
      </c>
      <c r="D74" s="30">
        <v>0</v>
      </c>
      <c r="E74" s="31">
        <v>0</v>
      </c>
      <c r="F74" s="63">
        <v>95</v>
      </c>
      <c r="G74" s="28">
        <f t="shared" si="76"/>
        <v>8776.7</v>
      </c>
      <c r="H74" s="28">
        <f t="shared" si="77"/>
        <v>2545.4333333333334</v>
      </c>
      <c r="I74" s="28">
        <f t="shared" si="78"/>
        <v>2445.8</v>
      </c>
      <c r="J74" s="28">
        <f aca="true" t="shared" si="90" ref="J74:J81">I74/H74*100</f>
        <v>96.08580071500596</v>
      </c>
      <c r="K74" s="28">
        <f t="shared" si="79"/>
        <v>2820.8</v>
      </c>
      <c r="L74" s="28">
        <f t="shared" si="80"/>
        <v>560.1333333333333</v>
      </c>
      <c r="M74" s="28">
        <f t="shared" si="81"/>
        <v>460.5</v>
      </c>
      <c r="N74" s="28">
        <f aca="true" t="shared" si="91" ref="N74:N81">M74/L74*100</f>
        <v>82.21256843608666</v>
      </c>
      <c r="O74" s="28">
        <f t="shared" si="82"/>
        <v>370.8</v>
      </c>
      <c r="P74" s="28">
        <f t="shared" si="83"/>
        <v>61.800000000000004</v>
      </c>
      <c r="Q74" s="28">
        <f t="shared" si="84"/>
        <v>72.9</v>
      </c>
      <c r="R74" s="28">
        <f aca="true" t="shared" si="92" ref="R74:R81">Q74/P74*100</f>
        <v>117.96116504854368</v>
      </c>
      <c r="S74" s="34">
        <v>5.8</v>
      </c>
      <c r="T74" s="34">
        <f aca="true" t="shared" si="93" ref="T74:T80">S74/12*2</f>
        <v>0.9666666666666667</v>
      </c>
      <c r="U74" s="32">
        <v>0</v>
      </c>
      <c r="V74" s="28">
        <f aca="true" t="shared" si="94" ref="V74:V81">U74/T74*100</f>
        <v>0</v>
      </c>
      <c r="W74" s="34">
        <v>1360</v>
      </c>
      <c r="X74" s="34">
        <f aca="true" t="shared" si="95" ref="X74:X80">W74/12*2</f>
        <v>226.66666666666666</v>
      </c>
      <c r="Y74" s="32">
        <v>333.6</v>
      </c>
      <c r="Z74" s="28">
        <f aca="true" t="shared" si="96" ref="Z74:Z81">Y74/X74*100</f>
        <v>147.1764705882353</v>
      </c>
      <c r="AA74" s="34">
        <v>365</v>
      </c>
      <c r="AB74" s="34">
        <f aca="true" t="shared" si="97" ref="AB74:AB80">AA74/12*2</f>
        <v>60.833333333333336</v>
      </c>
      <c r="AC74" s="32">
        <v>72.9</v>
      </c>
      <c r="AD74" s="28">
        <f aca="true" t="shared" si="98" ref="AD74:AD81">AC74/AB74*100</f>
        <v>119.83561643835617</v>
      </c>
      <c r="AE74" s="34">
        <v>20</v>
      </c>
      <c r="AF74" s="34">
        <f aca="true" t="shared" si="99" ref="AF74:AF80">AE74/12*4</f>
        <v>6.666666666666667</v>
      </c>
      <c r="AG74" s="32">
        <v>2.4</v>
      </c>
      <c r="AH74" s="28">
        <f aca="true" t="shared" si="100" ref="AH74:AH81">AG74/AF74*100</f>
        <v>36</v>
      </c>
      <c r="AI74" s="32"/>
      <c r="AJ74" s="32"/>
      <c r="AK74" s="32"/>
      <c r="AL74" s="28"/>
      <c r="AM74" s="31">
        <v>0</v>
      </c>
      <c r="AN74" s="31">
        <f aca="true" t="shared" si="101" ref="AN74:AN80">AM74/12*4</f>
        <v>0</v>
      </c>
      <c r="AO74" s="28"/>
      <c r="AP74" s="31">
        <v>0</v>
      </c>
      <c r="AQ74" s="30">
        <f aca="true" t="shared" si="102" ref="AQ74:AQ80">AP74/12*4</f>
        <v>0</v>
      </c>
      <c r="AR74" s="32"/>
      <c r="AS74" s="30">
        <v>5955.9</v>
      </c>
      <c r="AT74" s="30">
        <f aca="true" t="shared" si="103" ref="AT74:AT80">AS74/12*4</f>
        <v>1985.3</v>
      </c>
      <c r="AU74" s="32">
        <v>1985.3</v>
      </c>
      <c r="AV74" s="31">
        <v>0</v>
      </c>
      <c r="AW74" s="28"/>
      <c r="AX74" s="30">
        <v>0</v>
      </c>
      <c r="AY74" s="30">
        <f aca="true" t="shared" si="104" ref="AY74:AY80">AX74/12*4</f>
        <v>0</v>
      </c>
      <c r="AZ74" s="32">
        <v>0</v>
      </c>
      <c r="BA74" s="31">
        <v>0</v>
      </c>
      <c r="BB74" s="31">
        <f aca="true" t="shared" si="105" ref="BB74:BB80">BA74/12*4</f>
        <v>0</v>
      </c>
      <c r="BC74" s="32"/>
      <c r="BD74" s="31">
        <v>0</v>
      </c>
      <c r="BE74" s="31">
        <f aca="true" t="shared" si="106" ref="BE74:BE80">BD74/12*4</f>
        <v>0</v>
      </c>
      <c r="BF74" s="32"/>
      <c r="BG74" s="28">
        <f aca="true" t="shared" si="107" ref="BG74:BG80">BK74+BO74+BS74+BW74</f>
        <v>550</v>
      </c>
      <c r="BH74" s="28">
        <f aca="true" t="shared" si="108" ref="BH74:BH81">BL74+BP74+BT74+BX74</f>
        <v>91.66666666666667</v>
      </c>
      <c r="BI74" s="28">
        <f t="shared" si="85"/>
        <v>21.8</v>
      </c>
      <c r="BJ74" s="28">
        <f aca="true" t="shared" si="109" ref="BJ74:BJ81">BI74/BH74*100</f>
        <v>23.78181818181818</v>
      </c>
      <c r="BK74" s="32">
        <v>550</v>
      </c>
      <c r="BL74" s="32">
        <f aca="true" t="shared" si="110" ref="BL74:BL80">BK74/12*2</f>
        <v>91.66666666666667</v>
      </c>
      <c r="BM74" s="32">
        <v>21.8</v>
      </c>
      <c r="BN74" s="32">
        <f aca="true" t="shared" si="111" ref="BN74:BN81">BM74/BL74*100</f>
        <v>23.78181818181818</v>
      </c>
      <c r="BO74" s="32">
        <v>0</v>
      </c>
      <c r="BP74" s="32">
        <f aca="true" t="shared" si="112" ref="BP74:BP80">BO74/12*2</f>
        <v>0</v>
      </c>
      <c r="BQ74" s="32">
        <v>0</v>
      </c>
      <c r="BR74" s="32" t="e">
        <f aca="true" t="shared" si="113" ref="BR74:BR81">BQ74/BP74*100</f>
        <v>#DIV/0!</v>
      </c>
      <c r="BS74" s="30">
        <v>0</v>
      </c>
      <c r="BT74" s="30">
        <f aca="true" t="shared" si="114" ref="BT74:BT80">BS74/12*2</f>
        <v>0</v>
      </c>
      <c r="BU74" s="32">
        <v>0</v>
      </c>
      <c r="BV74" s="32" t="e">
        <f aca="true" t="shared" si="115" ref="BV74:BV81">BU74/BT74*100</f>
        <v>#DIV/0!</v>
      </c>
      <c r="BW74" s="32">
        <v>0</v>
      </c>
      <c r="BX74" s="32">
        <f aca="true" t="shared" si="116" ref="BX74:BX80">BW74/12*2</f>
        <v>0</v>
      </c>
      <c r="BY74" s="32">
        <v>0</v>
      </c>
      <c r="BZ74" s="32" t="e">
        <f aca="true" t="shared" si="117" ref="BZ74:BZ81">BY74/BX74*100</f>
        <v>#DIV/0!</v>
      </c>
      <c r="CA74" s="30">
        <v>0</v>
      </c>
      <c r="CB74" s="30">
        <f aca="true" t="shared" si="118" ref="CB74:CB80">CA74/12*4</f>
        <v>0</v>
      </c>
      <c r="CC74" s="32">
        <v>0</v>
      </c>
      <c r="CD74" s="31">
        <v>0</v>
      </c>
      <c r="CE74" s="31">
        <f aca="true" t="shared" si="119" ref="CE74:CE80">CD74/12*4</f>
        <v>0</v>
      </c>
      <c r="CF74" s="32">
        <v>0</v>
      </c>
      <c r="CG74" s="32">
        <v>220</v>
      </c>
      <c r="CH74" s="32">
        <f aca="true" t="shared" si="120" ref="CH74:CH80">CG74/12*4</f>
        <v>73.33333333333333</v>
      </c>
      <c r="CI74" s="32">
        <v>0</v>
      </c>
      <c r="CJ74" s="32">
        <f aca="true" t="shared" si="121" ref="CJ74:CJ81">CI74/CH74*100</f>
        <v>0</v>
      </c>
      <c r="CK74" s="32">
        <v>220</v>
      </c>
      <c r="CL74" s="32">
        <f aca="true" t="shared" si="122" ref="CL74:CL80">CK74/12*4</f>
        <v>73.33333333333333</v>
      </c>
      <c r="CM74" s="32">
        <v>0</v>
      </c>
      <c r="CN74" s="32">
        <f aca="true" t="shared" si="123" ref="CN74:CN81">CM74/CL74*100</f>
        <v>0</v>
      </c>
      <c r="CO74" s="31">
        <v>0</v>
      </c>
      <c r="CP74" s="31">
        <f aca="true" t="shared" si="124" ref="CP74:CP80">CO74/12*4</f>
        <v>0</v>
      </c>
      <c r="CQ74" s="32">
        <v>0</v>
      </c>
      <c r="CR74" s="30">
        <v>0</v>
      </c>
      <c r="CS74" s="30">
        <f aca="true" t="shared" si="125" ref="CS74:CS80">CR74/12*4</f>
        <v>0</v>
      </c>
      <c r="CT74" s="32">
        <v>0</v>
      </c>
      <c r="CU74" s="30">
        <v>0</v>
      </c>
      <c r="CV74" s="30">
        <f aca="true" t="shared" si="126" ref="CV74:CV80">CU74/12*4</f>
        <v>0</v>
      </c>
      <c r="CW74" s="32">
        <v>0</v>
      </c>
      <c r="CX74" s="34">
        <v>300</v>
      </c>
      <c r="CY74" s="34">
        <f aca="true" t="shared" si="127" ref="CY74:CY80">CX74/12*4</f>
        <v>100</v>
      </c>
      <c r="CZ74" s="32">
        <v>29.8</v>
      </c>
      <c r="DA74" s="32">
        <v>0</v>
      </c>
      <c r="DB74" s="28">
        <f t="shared" si="86"/>
        <v>8776.7</v>
      </c>
      <c r="DC74" s="28">
        <f t="shared" si="87"/>
        <v>2545.4333333333334</v>
      </c>
      <c r="DD74" s="28">
        <f t="shared" si="88"/>
        <v>2445.8</v>
      </c>
      <c r="DE74" s="30">
        <v>0</v>
      </c>
      <c r="DF74" s="30">
        <f aca="true" t="shared" si="128" ref="DF74:DF80">DE74/12*4</f>
        <v>0</v>
      </c>
      <c r="DG74" s="32">
        <v>0</v>
      </c>
      <c r="DH74" s="30">
        <v>0</v>
      </c>
      <c r="DI74" s="30">
        <f aca="true" t="shared" si="129" ref="DI74:DI80">DH74/12*4</f>
        <v>0</v>
      </c>
      <c r="DJ74" s="32">
        <v>0</v>
      </c>
      <c r="DK74" s="30">
        <v>0</v>
      </c>
      <c r="DL74" s="30">
        <f aca="true" t="shared" si="130" ref="DL74:DL80">DK74/12*4</f>
        <v>0</v>
      </c>
      <c r="DM74" s="32">
        <v>0</v>
      </c>
      <c r="DN74" s="30">
        <v>0</v>
      </c>
      <c r="DO74" s="30">
        <f aca="true" t="shared" si="131" ref="DO74:DO80">DN74/12*4</f>
        <v>0</v>
      </c>
      <c r="DP74" s="32">
        <v>0</v>
      </c>
      <c r="DQ74" s="30">
        <v>0</v>
      </c>
      <c r="DR74" s="30">
        <f aca="true" t="shared" si="132" ref="DR74:DR80">DQ74/12*4</f>
        <v>0</v>
      </c>
      <c r="DS74" s="32">
        <v>0</v>
      </c>
      <c r="DT74" s="32">
        <v>450</v>
      </c>
      <c r="DU74" s="32">
        <f aca="true" t="shared" si="133" ref="DU74:DU80">DT74/12*4</f>
        <v>150</v>
      </c>
      <c r="DV74" s="32">
        <v>0</v>
      </c>
      <c r="DW74" s="32">
        <v>0</v>
      </c>
      <c r="DX74" s="28">
        <f t="shared" si="89"/>
        <v>450</v>
      </c>
      <c r="DY74" s="28">
        <f aca="true" t="shared" si="134" ref="DY74:DY80">DF74+DI74+DL74+DO74+DR74+DU74</f>
        <v>150</v>
      </c>
      <c r="DZ74" s="28">
        <f aca="true" t="shared" si="135" ref="DZ74:DZ80">DG74+DJ74+DM74+DP74+DS74+DV74</f>
        <v>0</v>
      </c>
    </row>
    <row r="75" spans="1:130" ht="21" customHeight="1">
      <c r="A75" s="26">
        <v>67</v>
      </c>
      <c r="B75" s="50" t="s">
        <v>120</v>
      </c>
      <c r="C75" s="31">
        <v>1552.3</v>
      </c>
      <c r="D75" s="30">
        <v>0</v>
      </c>
      <c r="E75" s="31">
        <v>1564.4</v>
      </c>
      <c r="F75" s="66">
        <v>15.5</v>
      </c>
      <c r="G75" s="28">
        <f t="shared" si="76"/>
        <v>5646.5</v>
      </c>
      <c r="H75" s="28">
        <f t="shared" si="77"/>
        <v>1541.0833333333333</v>
      </c>
      <c r="I75" s="28">
        <f t="shared" si="78"/>
        <v>1299.7</v>
      </c>
      <c r="J75" s="28">
        <f t="shared" si="90"/>
        <v>84.33677607743472</v>
      </c>
      <c r="K75" s="28">
        <f t="shared" si="79"/>
        <v>2146.5</v>
      </c>
      <c r="L75" s="28">
        <f t="shared" si="80"/>
        <v>374.41666666666663</v>
      </c>
      <c r="M75" s="28">
        <f t="shared" si="81"/>
        <v>133</v>
      </c>
      <c r="N75" s="28">
        <f t="shared" si="91"/>
        <v>35.52192299131983</v>
      </c>
      <c r="O75" s="28">
        <f t="shared" si="82"/>
        <v>376.5</v>
      </c>
      <c r="P75" s="28">
        <f t="shared" si="83"/>
        <v>62.75</v>
      </c>
      <c r="Q75" s="28">
        <f t="shared" si="84"/>
        <v>43.2</v>
      </c>
      <c r="R75" s="28">
        <f t="shared" si="92"/>
        <v>68.84462151394423</v>
      </c>
      <c r="S75" s="34">
        <v>4.5</v>
      </c>
      <c r="T75" s="34">
        <f t="shared" si="93"/>
        <v>0.75</v>
      </c>
      <c r="U75" s="32">
        <v>0</v>
      </c>
      <c r="V75" s="28">
        <f t="shared" si="94"/>
        <v>0</v>
      </c>
      <c r="W75" s="34">
        <v>1470</v>
      </c>
      <c r="X75" s="34">
        <f t="shared" si="95"/>
        <v>245</v>
      </c>
      <c r="Y75" s="32">
        <v>89.8</v>
      </c>
      <c r="Z75" s="28">
        <f t="shared" si="96"/>
        <v>36.6530612244898</v>
      </c>
      <c r="AA75" s="34">
        <v>372</v>
      </c>
      <c r="AB75" s="34">
        <f t="shared" si="97"/>
        <v>62</v>
      </c>
      <c r="AC75" s="32">
        <v>43.2</v>
      </c>
      <c r="AD75" s="28">
        <f t="shared" si="98"/>
        <v>69.6774193548387</v>
      </c>
      <c r="AE75" s="34">
        <v>0</v>
      </c>
      <c r="AF75" s="34">
        <f t="shared" si="99"/>
        <v>0</v>
      </c>
      <c r="AG75" s="32">
        <v>0</v>
      </c>
      <c r="AH75" s="28" t="e">
        <f t="shared" si="100"/>
        <v>#DIV/0!</v>
      </c>
      <c r="AI75" s="32"/>
      <c r="AJ75" s="32"/>
      <c r="AK75" s="32"/>
      <c r="AL75" s="28"/>
      <c r="AM75" s="31">
        <v>0</v>
      </c>
      <c r="AN75" s="31">
        <f t="shared" si="101"/>
        <v>0</v>
      </c>
      <c r="AO75" s="28"/>
      <c r="AP75" s="31">
        <v>0</v>
      </c>
      <c r="AQ75" s="30">
        <f t="shared" si="102"/>
        <v>0</v>
      </c>
      <c r="AR75" s="32"/>
      <c r="AS75" s="30">
        <v>3500</v>
      </c>
      <c r="AT75" s="30">
        <f t="shared" si="103"/>
        <v>1166.6666666666667</v>
      </c>
      <c r="AU75" s="32">
        <v>1166.7</v>
      </c>
      <c r="AV75" s="31">
        <v>0</v>
      </c>
      <c r="AW75" s="28"/>
      <c r="AX75" s="30">
        <v>0</v>
      </c>
      <c r="AY75" s="30">
        <f t="shared" si="104"/>
        <v>0</v>
      </c>
      <c r="AZ75" s="32">
        <v>0</v>
      </c>
      <c r="BA75" s="31">
        <v>0</v>
      </c>
      <c r="BB75" s="31">
        <f t="shared" si="105"/>
        <v>0</v>
      </c>
      <c r="BC75" s="32"/>
      <c r="BD75" s="31">
        <v>0</v>
      </c>
      <c r="BE75" s="31">
        <f t="shared" si="106"/>
        <v>0</v>
      </c>
      <c r="BF75" s="32"/>
      <c r="BG75" s="28">
        <f t="shared" si="107"/>
        <v>200</v>
      </c>
      <c r="BH75" s="28">
        <f t="shared" si="108"/>
        <v>33.333333333333336</v>
      </c>
      <c r="BI75" s="28">
        <f t="shared" si="85"/>
        <v>0</v>
      </c>
      <c r="BJ75" s="28">
        <f t="shared" si="109"/>
        <v>0</v>
      </c>
      <c r="BK75" s="32">
        <v>200</v>
      </c>
      <c r="BL75" s="32">
        <f t="shared" si="110"/>
        <v>33.333333333333336</v>
      </c>
      <c r="BM75" s="32">
        <v>0</v>
      </c>
      <c r="BN75" s="32">
        <f t="shared" si="111"/>
        <v>0</v>
      </c>
      <c r="BO75" s="32">
        <v>0</v>
      </c>
      <c r="BP75" s="32">
        <f t="shared" si="112"/>
        <v>0</v>
      </c>
      <c r="BQ75" s="32">
        <v>0</v>
      </c>
      <c r="BR75" s="32" t="e">
        <f t="shared" si="113"/>
        <v>#DIV/0!</v>
      </c>
      <c r="BS75" s="30">
        <v>0</v>
      </c>
      <c r="BT75" s="30">
        <f t="shared" si="114"/>
        <v>0</v>
      </c>
      <c r="BU75" s="32">
        <v>0</v>
      </c>
      <c r="BV75" s="32" t="e">
        <f t="shared" si="115"/>
        <v>#DIV/0!</v>
      </c>
      <c r="BW75" s="32">
        <v>0</v>
      </c>
      <c r="BX75" s="32">
        <f t="shared" si="116"/>
        <v>0</v>
      </c>
      <c r="BY75" s="32">
        <v>0</v>
      </c>
      <c r="BZ75" s="32" t="e">
        <f t="shared" si="117"/>
        <v>#DIV/0!</v>
      </c>
      <c r="CA75" s="30">
        <v>0</v>
      </c>
      <c r="CB75" s="30">
        <f t="shared" si="118"/>
        <v>0</v>
      </c>
      <c r="CC75" s="32">
        <v>0</v>
      </c>
      <c r="CD75" s="31">
        <v>0</v>
      </c>
      <c r="CE75" s="31">
        <f t="shared" si="119"/>
        <v>0</v>
      </c>
      <c r="CF75" s="32">
        <v>0</v>
      </c>
      <c r="CG75" s="32">
        <v>100</v>
      </c>
      <c r="CH75" s="32">
        <f t="shared" si="120"/>
        <v>33.333333333333336</v>
      </c>
      <c r="CI75" s="32">
        <v>0</v>
      </c>
      <c r="CJ75" s="32">
        <f t="shared" si="121"/>
        <v>0</v>
      </c>
      <c r="CK75" s="32">
        <v>100</v>
      </c>
      <c r="CL75" s="32">
        <f t="shared" si="122"/>
        <v>33.333333333333336</v>
      </c>
      <c r="CM75" s="32">
        <v>0</v>
      </c>
      <c r="CN75" s="32">
        <f t="shared" si="123"/>
        <v>0</v>
      </c>
      <c r="CO75" s="31">
        <v>0</v>
      </c>
      <c r="CP75" s="31">
        <f t="shared" si="124"/>
        <v>0</v>
      </c>
      <c r="CQ75" s="32">
        <v>0</v>
      </c>
      <c r="CR75" s="30">
        <v>0</v>
      </c>
      <c r="CS75" s="30">
        <f t="shared" si="125"/>
        <v>0</v>
      </c>
      <c r="CT75" s="32">
        <v>0</v>
      </c>
      <c r="CU75" s="30">
        <v>0</v>
      </c>
      <c r="CV75" s="30">
        <f t="shared" si="126"/>
        <v>0</v>
      </c>
      <c r="CW75" s="32">
        <v>0</v>
      </c>
      <c r="CX75" s="34">
        <v>0</v>
      </c>
      <c r="CY75" s="34">
        <f t="shared" si="127"/>
        <v>0</v>
      </c>
      <c r="CZ75" s="32">
        <v>0</v>
      </c>
      <c r="DA75" s="32">
        <v>0</v>
      </c>
      <c r="DB75" s="28">
        <f t="shared" si="86"/>
        <v>5646.5</v>
      </c>
      <c r="DC75" s="28">
        <f t="shared" si="87"/>
        <v>1541.0833333333333</v>
      </c>
      <c r="DD75" s="28">
        <f t="shared" si="88"/>
        <v>1299.7</v>
      </c>
      <c r="DE75" s="30">
        <v>0</v>
      </c>
      <c r="DF75" s="30">
        <f t="shared" si="128"/>
        <v>0</v>
      </c>
      <c r="DG75" s="32">
        <v>0</v>
      </c>
      <c r="DH75" s="30">
        <v>0</v>
      </c>
      <c r="DI75" s="30">
        <f t="shared" si="129"/>
        <v>0</v>
      </c>
      <c r="DJ75" s="32">
        <v>0</v>
      </c>
      <c r="DK75" s="30">
        <v>0</v>
      </c>
      <c r="DL75" s="30">
        <f t="shared" si="130"/>
        <v>0</v>
      </c>
      <c r="DM75" s="32">
        <v>0</v>
      </c>
      <c r="DN75" s="30">
        <v>0</v>
      </c>
      <c r="DO75" s="30">
        <f t="shared" si="131"/>
        <v>0</v>
      </c>
      <c r="DP75" s="32">
        <v>0</v>
      </c>
      <c r="DQ75" s="30">
        <v>0</v>
      </c>
      <c r="DR75" s="30">
        <f t="shared" si="132"/>
        <v>0</v>
      </c>
      <c r="DS75" s="32">
        <v>0</v>
      </c>
      <c r="DT75" s="32">
        <v>285</v>
      </c>
      <c r="DU75" s="32">
        <f t="shared" si="133"/>
        <v>95</v>
      </c>
      <c r="DV75" s="32">
        <v>0</v>
      </c>
      <c r="DW75" s="32">
        <v>0</v>
      </c>
      <c r="DX75" s="28">
        <f t="shared" si="89"/>
        <v>285</v>
      </c>
      <c r="DY75" s="28">
        <f t="shared" si="134"/>
        <v>95</v>
      </c>
      <c r="DZ75" s="28">
        <f t="shared" si="135"/>
        <v>0</v>
      </c>
    </row>
    <row r="76" spans="1:130" ht="21" customHeight="1">
      <c r="A76" s="26">
        <v>68</v>
      </c>
      <c r="B76" s="50" t="s">
        <v>121</v>
      </c>
      <c r="C76" s="31">
        <v>42.8</v>
      </c>
      <c r="D76" s="30">
        <v>0</v>
      </c>
      <c r="E76" s="31">
        <v>0</v>
      </c>
      <c r="F76" s="66">
        <v>218.8</v>
      </c>
      <c r="G76" s="28">
        <f t="shared" si="76"/>
        <v>8379</v>
      </c>
      <c r="H76" s="28">
        <f t="shared" si="77"/>
        <v>2333.6166666666663</v>
      </c>
      <c r="I76" s="28">
        <f t="shared" si="78"/>
        <v>2174.196</v>
      </c>
      <c r="J76" s="28">
        <f t="shared" si="90"/>
        <v>93.16851525171944</v>
      </c>
      <c r="K76" s="28">
        <f t="shared" si="79"/>
        <v>2956.3</v>
      </c>
      <c r="L76" s="28">
        <f t="shared" si="80"/>
        <v>526.0500000000001</v>
      </c>
      <c r="M76" s="28">
        <f t="shared" si="81"/>
        <v>366.596</v>
      </c>
      <c r="N76" s="28">
        <f t="shared" si="91"/>
        <v>69.68843265849253</v>
      </c>
      <c r="O76" s="28">
        <f t="shared" si="82"/>
        <v>1160.8999999999999</v>
      </c>
      <c r="P76" s="28">
        <f t="shared" si="83"/>
        <v>193.48333333333332</v>
      </c>
      <c r="Q76" s="28">
        <f t="shared" si="84"/>
        <v>217.896</v>
      </c>
      <c r="R76" s="28">
        <f t="shared" si="92"/>
        <v>112.61745197691447</v>
      </c>
      <c r="S76" s="34">
        <v>4.8</v>
      </c>
      <c r="T76" s="34">
        <f t="shared" si="93"/>
        <v>0.7999999999999999</v>
      </c>
      <c r="U76" s="32">
        <v>0</v>
      </c>
      <c r="V76" s="28">
        <f t="shared" si="94"/>
        <v>0</v>
      </c>
      <c r="W76" s="34">
        <v>1345.4</v>
      </c>
      <c r="X76" s="34">
        <f t="shared" si="95"/>
        <v>224.23333333333335</v>
      </c>
      <c r="Y76" s="32">
        <v>141.2</v>
      </c>
      <c r="Z76" s="28">
        <f t="shared" si="96"/>
        <v>62.97012041028689</v>
      </c>
      <c r="AA76" s="34">
        <v>1156.1</v>
      </c>
      <c r="AB76" s="34">
        <f t="shared" si="97"/>
        <v>192.6833333333333</v>
      </c>
      <c r="AC76" s="32">
        <v>217.896</v>
      </c>
      <c r="AD76" s="28">
        <f t="shared" si="98"/>
        <v>113.08502724677795</v>
      </c>
      <c r="AE76" s="34">
        <v>0</v>
      </c>
      <c r="AF76" s="34">
        <f t="shared" si="99"/>
        <v>0</v>
      </c>
      <c r="AG76" s="32">
        <v>0</v>
      </c>
      <c r="AH76" s="28" t="e">
        <f t="shared" si="100"/>
        <v>#DIV/0!</v>
      </c>
      <c r="AI76" s="32"/>
      <c r="AJ76" s="32"/>
      <c r="AK76" s="32"/>
      <c r="AL76" s="28"/>
      <c r="AM76" s="31">
        <v>0</v>
      </c>
      <c r="AN76" s="31">
        <f t="shared" si="101"/>
        <v>0</v>
      </c>
      <c r="AO76" s="28"/>
      <c r="AP76" s="31">
        <v>0</v>
      </c>
      <c r="AQ76" s="30">
        <f t="shared" si="102"/>
        <v>0</v>
      </c>
      <c r="AR76" s="32"/>
      <c r="AS76" s="30">
        <v>5422.7</v>
      </c>
      <c r="AT76" s="30">
        <f t="shared" si="103"/>
        <v>1807.5666666666666</v>
      </c>
      <c r="AU76" s="32">
        <v>1807.6</v>
      </c>
      <c r="AV76" s="31">
        <v>0</v>
      </c>
      <c r="AW76" s="28"/>
      <c r="AX76" s="30">
        <v>0</v>
      </c>
      <c r="AY76" s="30">
        <f t="shared" si="104"/>
        <v>0</v>
      </c>
      <c r="AZ76" s="32">
        <v>0</v>
      </c>
      <c r="BA76" s="31">
        <v>0</v>
      </c>
      <c r="BB76" s="31">
        <f t="shared" si="105"/>
        <v>0</v>
      </c>
      <c r="BC76" s="32"/>
      <c r="BD76" s="31">
        <v>0</v>
      </c>
      <c r="BE76" s="31">
        <f t="shared" si="106"/>
        <v>0</v>
      </c>
      <c r="BF76" s="32"/>
      <c r="BG76" s="28">
        <f t="shared" si="107"/>
        <v>250</v>
      </c>
      <c r="BH76" s="28">
        <f t="shared" si="108"/>
        <v>41.666666666666664</v>
      </c>
      <c r="BI76" s="28">
        <f t="shared" si="85"/>
        <v>7.5</v>
      </c>
      <c r="BJ76" s="28">
        <f t="shared" si="109"/>
        <v>18.000000000000004</v>
      </c>
      <c r="BK76" s="32">
        <v>250</v>
      </c>
      <c r="BL76" s="32">
        <f t="shared" si="110"/>
        <v>41.666666666666664</v>
      </c>
      <c r="BM76" s="32">
        <v>7.5</v>
      </c>
      <c r="BN76" s="32">
        <f t="shared" si="111"/>
        <v>18.000000000000004</v>
      </c>
      <c r="BO76" s="32">
        <v>0</v>
      </c>
      <c r="BP76" s="32">
        <f t="shared" si="112"/>
        <v>0</v>
      </c>
      <c r="BQ76" s="32">
        <v>0</v>
      </c>
      <c r="BR76" s="32" t="e">
        <f t="shared" si="113"/>
        <v>#DIV/0!</v>
      </c>
      <c r="BS76" s="30">
        <v>0</v>
      </c>
      <c r="BT76" s="30">
        <f t="shared" si="114"/>
        <v>0</v>
      </c>
      <c r="BU76" s="32">
        <v>0</v>
      </c>
      <c r="BV76" s="32" t="e">
        <f t="shared" si="115"/>
        <v>#DIV/0!</v>
      </c>
      <c r="BW76" s="32">
        <v>0</v>
      </c>
      <c r="BX76" s="32">
        <f t="shared" si="116"/>
        <v>0</v>
      </c>
      <c r="BY76" s="32">
        <v>0</v>
      </c>
      <c r="BZ76" s="32" t="e">
        <f t="shared" si="117"/>
        <v>#DIV/0!</v>
      </c>
      <c r="CA76" s="30">
        <v>0</v>
      </c>
      <c r="CB76" s="30">
        <f t="shared" si="118"/>
        <v>0</v>
      </c>
      <c r="CC76" s="32">
        <v>0</v>
      </c>
      <c r="CD76" s="31">
        <v>0</v>
      </c>
      <c r="CE76" s="31">
        <f t="shared" si="119"/>
        <v>0</v>
      </c>
      <c r="CF76" s="32">
        <v>0</v>
      </c>
      <c r="CG76" s="32">
        <v>200</v>
      </c>
      <c r="CH76" s="32">
        <f t="shared" si="120"/>
        <v>66.66666666666667</v>
      </c>
      <c r="CI76" s="32">
        <v>0</v>
      </c>
      <c r="CJ76" s="32">
        <f t="shared" si="121"/>
        <v>0</v>
      </c>
      <c r="CK76" s="32">
        <v>200</v>
      </c>
      <c r="CL76" s="32">
        <f t="shared" si="122"/>
        <v>66.66666666666667</v>
      </c>
      <c r="CM76" s="32">
        <v>0</v>
      </c>
      <c r="CN76" s="32">
        <f t="shared" si="123"/>
        <v>0</v>
      </c>
      <c r="CO76" s="31">
        <v>0</v>
      </c>
      <c r="CP76" s="31">
        <f t="shared" si="124"/>
        <v>0</v>
      </c>
      <c r="CQ76" s="32">
        <v>0</v>
      </c>
      <c r="CR76" s="30">
        <v>0</v>
      </c>
      <c r="CS76" s="30">
        <f t="shared" si="125"/>
        <v>0</v>
      </c>
      <c r="CT76" s="32">
        <v>0</v>
      </c>
      <c r="CU76" s="30">
        <v>0</v>
      </c>
      <c r="CV76" s="30">
        <f t="shared" si="126"/>
        <v>0</v>
      </c>
      <c r="CW76" s="32">
        <v>0</v>
      </c>
      <c r="CX76" s="34">
        <v>0</v>
      </c>
      <c r="CY76" s="34">
        <f t="shared" si="127"/>
        <v>0</v>
      </c>
      <c r="CZ76" s="32">
        <v>0</v>
      </c>
      <c r="DA76" s="32">
        <v>0</v>
      </c>
      <c r="DB76" s="28">
        <f t="shared" si="86"/>
        <v>8379</v>
      </c>
      <c r="DC76" s="28">
        <f t="shared" si="87"/>
        <v>2333.6166666666663</v>
      </c>
      <c r="DD76" s="28">
        <f t="shared" si="88"/>
        <v>2174.196</v>
      </c>
      <c r="DE76" s="30">
        <v>0</v>
      </c>
      <c r="DF76" s="30">
        <f t="shared" si="128"/>
        <v>0</v>
      </c>
      <c r="DG76" s="32">
        <v>0</v>
      </c>
      <c r="DH76" s="30">
        <v>0</v>
      </c>
      <c r="DI76" s="30">
        <f t="shared" si="129"/>
        <v>0</v>
      </c>
      <c r="DJ76" s="32">
        <v>0</v>
      </c>
      <c r="DK76" s="30">
        <v>0</v>
      </c>
      <c r="DL76" s="30">
        <f t="shared" si="130"/>
        <v>0</v>
      </c>
      <c r="DM76" s="32">
        <v>0</v>
      </c>
      <c r="DN76" s="30">
        <v>0</v>
      </c>
      <c r="DO76" s="30">
        <f t="shared" si="131"/>
        <v>0</v>
      </c>
      <c r="DP76" s="32">
        <v>0</v>
      </c>
      <c r="DQ76" s="30">
        <v>0</v>
      </c>
      <c r="DR76" s="30">
        <f t="shared" si="132"/>
        <v>0</v>
      </c>
      <c r="DS76" s="32">
        <v>0</v>
      </c>
      <c r="DT76" s="32">
        <v>500</v>
      </c>
      <c r="DU76" s="32">
        <f t="shared" si="133"/>
        <v>166.66666666666666</v>
      </c>
      <c r="DV76" s="32">
        <v>407.17</v>
      </c>
      <c r="DW76" s="32">
        <v>0</v>
      </c>
      <c r="DX76" s="28">
        <f t="shared" si="89"/>
        <v>500</v>
      </c>
      <c r="DY76" s="28">
        <f t="shared" si="134"/>
        <v>166.66666666666666</v>
      </c>
      <c r="DZ76" s="28">
        <f t="shared" si="135"/>
        <v>407.17</v>
      </c>
    </row>
    <row r="77" spans="1:130" ht="21" customHeight="1">
      <c r="A77" s="26">
        <v>69</v>
      </c>
      <c r="B77" s="50" t="s">
        <v>122</v>
      </c>
      <c r="C77" s="31">
        <v>1293.7</v>
      </c>
      <c r="D77" s="30">
        <v>0</v>
      </c>
      <c r="E77" s="31">
        <v>1293.7</v>
      </c>
      <c r="F77" s="64">
        <v>1012.2</v>
      </c>
      <c r="G77" s="28">
        <f t="shared" si="76"/>
        <v>26986.5</v>
      </c>
      <c r="H77" s="28">
        <f t="shared" si="77"/>
        <v>8355.216666666667</v>
      </c>
      <c r="I77" s="28">
        <f t="shared" si="78"/>
        <v>8144.499000000001</v>
      </c>
      <c r="J77" s="28">
        <f t="shared" si="90"/>
        <v>97.47801074378681</v>
      </c>
      <c r="K77" s="28">
        <f t="shared" si="79"/>
        <v>5171.7</v>
      </c>
      <c r="L77" s="28">
        <f t="shared" si="80"/>
        <v>1083.6166666666668</v>
      </c>
      <c r="M77" s="28">
        <f t="shared" si="81"/>
        <v>872.899</v>
      </c>
      <c r="N77" s="28">
        <f t="shared" si="91"/>
        <v>80.55422427980373</v>
      </c>
      <c r="O77" s="28">
        <f t="shared" si="82"/>
        <v>1472</v>
      </c>
      <c r="P77" s="28">
        <f t="shared" si="83"/>
        <v>245.33333333333334</v>
      </c>
      <c r="Q77" s="28">
        <f t="shared" si="84"/>
        <v>100.149</v>
      </c>
      <c r="R77" s="28">
        <f t="shared" si="92"/>
        <v>40.821603260869566</v>
      </c>
      <c r="S77" s="34">
        <v>31.5</v>
      </c>
      <c r="T77" s="34">
        <f t="shared" si="93"/>
        <v>5.25</v>
      </c>
      <c r="U77" s="32">
        <v>0</v>
      </c>
      <c r="V77" s="28">
        <f t="shared" si="94"/>
        <v>0</v>
      </c>
      <c r="W77" s="34">
        <v>1289.7</v>
      </c>
      <c r="X77" s="34">
        <f t="shared" si="95"/>
        <v>214.95000000000002</v>
      </c>
      <c r="Y77" s="32">
        <v>371.75</v>
      </c>
      <c r="Z77" s="28">
        <f t="shared" si="96"/>
        <v>172.9471970225634</v>
      </c>
      <c r="AA77" s="34">
        <v>1440.5</v>
      </c>
      <c r="AB77" s="34">
        <f t="shared" si="97"/>
        <v>240.08333333333334</v>
      </c>
      <c r="AC77" s="32">
        <v>100.149</v>
      </c>
      <c r="AD77" s="28">
        <f t="shared" si="98"/>
        <v>41.71426587990281</v>
      </c>
      <c r="AE77" s="34">
        <v>40</v>
      </c>
      <c r="AF77" s="34">
        <f t="shared" si="99"/>
        <v>13.333333333333334</v>
      </c>
      <c r="AG77" s="32">
        <v>10</v>
      </c>
      <c r="AH77" s="28">
        <f t="shared" si="100"/>
        <v>75</v>
      </c>
      <c r="AI77" s="32"/>
      <c r="AJ77" s="32"/>
      <c r="AK77" s="32"/>
      <c r="AL77" s="28"/>
      <c r="AM77" s="31">
        <v>0</v>
      </c>
      <c r="AN77" s="31">
        <f t="shared" si="101"/>
        <v>0</v>
      </c>
      <c r="AO77" s="28"/>
      <c r="AP77" s="31">
        <v>0</v>
      </c>
      <c r="AQ77" s="30">
        <f t="shared" si="102"/>
        <v>0</v>
      </c>
      <c r="AR77" s="32"/>
      <c r="AS77" s="30">
        <v>21814.8</v>
      </c>
      <c r="AT77" s="30">
        <f t="shared" si="103"/>
        <v>7271.599999999999</v>
      </c>
      <c r="AU77" s="32">
        <v>7271.6</v>
      </c>
      <c r="AV77" s="31">
        <v>0</v>
      </c>
      <c r="AW77" s="28"/>
      <c r="AX77" s="30">
        <v>0</v>
      </c>
      <c r="AY77" s="30">
        <f t="shared" si="104"/>
        <v>0</v>
      </c>
      <c r="AZ77" s="32">
        <v>0</v>
      </c>
      <c r="BA77" s="31">
        <v>0</v>
      </c>
      <c r="BB77" s="31">
        <f t="shared" si="105"/>
        <v>0</v>
      </c>
      <c r="BC77" s="32"/>
      <c r="BD77" s="31">
        <v>0</v>
      </c>
      <c r="BE77" s="31">
        <f t="shared" si="106"/>
        <v>0</v>
      </c>
      <c r="BF77" s="32"/>
      <c r="BG77" s="28">
        <f t="shared" si="107"/>
        <v>1080</v>
      </c>
      <c r="BH77" s="28">
        <f t="shared" si="108"/>
        <v>180</v>
      </c>
      <c r="BI77" s="28">
        <f t="shared" si="85"/>
        <v>260</v>
      </c>
      <c r="BJ77" s="28">
        <f t="shared" si="109"/>
        <v>144.44444444444443</v>
      </c>
      <c r="BK77" s="32">
        <v>300</v>
      </c>
      <c r="BL77" s="32">
        <f t="shared" si="110"/>
        <v>50</v>
      </c>
      <c r="BM77" s="32">
        <v>260</v>
      </c>
      <c r="BN77" s="32">
        <f t="shared" si="111"/>
        <v>520</v>
      </c>
      <c r="BO77" s="32">
        <v>300</v>
      </c>
      <c r="BP77" s="32">
        <f t="shared" si="112"/>
        <v>50</v>
      </c>
      <c r="BQ77" s="32">
        <v>0</v>
      </c>
      <c r="BR77" s="32">
        <f t="shared" si="113"/>
        <v>0</v>
      </c>
      <c r="BS77" s="30">
        <v>0</v>
      </c>
      <c r="BT77" s="30">
        <f t="shared" si="114"/>
        <v>0</v>
      </c>
      <c r="BU77" s="32">
        <v>0</v>
      </c>
      <c r="BV77" s="32" t="e">
        <f t="shared" si="115"/>
        <v>#DIV/0!</v>
      </c>
      <c r="BW77" s="32">
        <v>480</v>
      </c>
      <c r="BX77" s="32">
        <f t="shared" si="116"/>
        <v>80</v>
      </c>
      <c r="BY77" s="32">
        <v>0</v>
      </c>
      <c r="BZ77" s="32">
        <f t="shared" si="117"/>
        <v>0</v>
      </c>
      <c r="CA77" s="30">
        <v>0</v>
      </c>
      <c r="CB77" s="30">
        <f t="shared" si="118"/>
        <v>0</v>
      </c>
      <c r="CC77" s="32">
        <v>0</v>
      </c>
      <c r="CD77" s="31">
        <v>0</v>
      </c>
      <c r="CE77" s="31">
        <f t="shared" si="119"/>
        <v>0</v>
      </c>
      <c r="CF77" s="32">
        <v>0</v>
      </c>
      <c r="CG77" s="32">
        <v>1290</v>
      </c>
      <c r="CH77" s="32">
        <f t="shared" si="120"/>
        <v>430</v>
      </c>
      <c r="CI77" s="32">
        <v>131</v>
      </c>
      <c r="CJ77" s="32">
        <f t="shared" si="121"/>
        <v>30.465116279069765</v>
      </c>
      <c r="CK77" s="32">
        <v>450</v>
      </c>
      <c r="CL77" s="32">
        <f t="shared" si="122"/>
        <v>150</v>
      </c>
      <c r="CM77" s="32">
        <v>0</v>
      </c>
      <c r="CN77" s="32">
        <f t="shared" si="123"/>
        <v>0</v>
      </c>
      <c r="CO77" s="31">
        <v>0</v>
      </c>
      <c r="CP77" s="31">
        <f t="shared" si="124"/>
        <v>0</v>
      </c>
      <c r="CQ77" s="32">
        <v>0</v>
      </c>
      <c r="CR77" s="30">
        <v>0</v>
      </c>
      <c r="CS77" s="30">
        <f t="shared" si="125"/>
        <v>0</v>
      </c>
      <c r="CT77" s="32">
        <v>0</v>
      </c>
      <c r="CU77" s="30">
        <v>0</v>
      </c>
      <c r="CV77" s="30">
        <f t="shared" si="126"/>
        <v>0</v>
      </c>
      <c r="CW77" s="32">
        <v>0</v>
      </c>
      <c r="CX77" s="34">
        <v>0</v>
      </c>
      <c r="CY77" s="34">
        <f t="shared" si="127"/>
        <v>0</v>
      </c>
      <c r="CZ77" s="32">
        <v>0</v>
      </c>
      <c r="DA77" s="32">
        <v>0</v>
      </c>
      <c r="DB77" s="28">
        <f t="shared" si="86"/>
        <v>26986.5</v>
      </c>
      <c r="DC77" s="28">
        <f t="shared" si="87"/>
        <v>8355.216666666667</v>
      </c>
      <c r="DD77" s="28">
        <f t="shared" si="88"/>
        <v>8144.499000000001</v>
      </c>
      <c r="DE77" s="30">
        <v>0</v>
      </c>
      <c r="DF77" s="30">
        <f t="shared" si="128"/>
        <v>0</v>
      </c>
      <c r="DG77" s="32">
        <v>0</v>
      </c>
      <c r="DH77" s="30">
        <v>0</v>
      </c>
      <c r="DI77" s="30">
        <f t="shared" si="129"/>
        <v>0</v>
      </c>
      <c r="DJ77" s="32">
        <v>0</v>
      </c>
      <c r="DK77" s="30">
        <v>0</v>
      </c>
      <c r="DL77" s="30">
        <f t="shared" si="130"/>
        <v>0</v>
      </c>
      <c r="DM77" s="32">
        <v>0</v>
      </c>
      <c r="DN77" s="30">
        <v>0</v>
      </c>
      <c r="DO77" s="30">
        <f t="shared" si="131"/>
        <v>0</v>
      </c>
      <c r="DP77" s="32">
        <v>0</v>
      </c>
      <c r="DQ77" s="30">
        <v>0</v>
      </c>
      <c r="DR77" s="30">
        <f t="shared" si="132"/>
        <v>0</v>
      </c>
      <c r="DS77" s="32">
        <v>0</v>
      </c>
      <c r="DT77" s="32">
        <v>1500</v>
      </c>
      <c r="DU77" s="32">
        <f t="shared" si="133"/>
        <v>500</v>
      </c>
      <c r="DV77" s="32">
        <v>0</v>
      </c>
      <c r="DW77" s="32">
        <v>0</v>
      </c>
      <c r="DX77" s="28">
        <f t="shared" si="89"/>
        <v>1500</v>
      </c>
      <c r="DY77" s="28">
        <f t="shared" si="134"/>
        <v>500</v>
      </c>
      <c r="DZ77" s="28">
        <f t="shared" si="135"/>
        <v>0</v>
      </c>
    </row>
    <row r="78" spans="1:130" ht="21" customHeight="1">
      <c r="A78" s="26">
        <v>70</v>
      </c>
      <c r="B78" s="50" t="s">
        <v>123</v>
      </c>
      <c r="C78" s="31">
        <v>1097</v>
      </c>
      <c r="D78" s="30">
        <v>0</v>
      </c>
      <c r="E78" s="31">
        <v>1097</v>
      </c>
      <c r="F78" s="66">
        <v>1185.1</v>
      </c>
      <c r="G78" s="28">
        <f t="shared" si="76"/>
        <v>13281.6</v>
      </c>
      <c r="H78" s="28">
        <f t="shared" si="77"/>
        <v>3862.583333333333</v>
      </c>
      <c r="I78" s="28">
        <f t="shared" si="78"/>
        <v>3477.2909999999997</v>
      </c>
      <c r="J78" s="28">
        <f t="shared" si="90"/>
        <v>90.02500916916571</v>
      </c>
      <c r="K78" s="28">
        <f t="shared" si="79"/>
        <v>4081.7</v>
      </c>
      <c r="L78" s="28">
        <f t="shared" si="80"/>
        <v>795.9499999999999</v>
      </c>
      <c r="M78" s="28">
        <f t="shared" si="81"/>
        <v>410.591</v>
      </c>
      <c r="N78" s="28">
        <f t="shared" si="91"/>
        <v>51.585024184936245</v>
      </c>
      <c r="O78" s="28">
        <f t="shared" si="82"/>
        <v>1210</v>
      </c>
      <c r="P78" s="28">
        <f t="shared" si="83"/>
        <v>201.66666666666669</v>
      </c>
      <c r="Q78" s="28">
        <f t="shared" si="84"/>
        <v>182.791</v>
      </c>
      <c r="R78" s="28">
        <f t="shared" si="92"/>
        <v>90.64016528925619</v>
      </c>
      <c r="S78" s="34">
        <v>2</v>
      </c>
      <c r="T78" s="34">
        <f t="shared" si="93"/>
        <v>0.3333333333333333</v>
      </c>
      <c r="U78" s="32">
        <v>0.091</v>
      </c>
      <c r="V78" s="28">
        <f t="shared" si="94"/>
        <v>27.3</v>
      </c>
      <c r="W78" s="34">
        <v>777.7</v>
      </c>
      <c r="X78" s="34">
        <f t="shared" si="95"/>
        <v>129.61666666666667</v>
      </c>
      <c r="Y78" s="32">
        <v>132.7</v>
      </c>
      <c r="Z78" s="28">
        <f t="shared" si="96"/>
        <v>102.37880930950236</v>
      </c>
      <c r="AA78" s="34">
        <v>1208</v>
      </c>
      <c r="AB78" s="34">
        <f t="shared" si="97"/>
        <v>201.33333333333334</v>
      </c>
      <c r="AC78" s="32">
        <v>182.7</v>
      </c>
      <c r="AD78" s="28">
        <f t="shared" si="98"/>
        <v>90.74503311258277</v>
      </c>
      <c r="AE78" s="34">
        <v>40</v>
      </c>
      <c r="AF78" s="34">
        <f t="shared" si="99"/>
        <v>13.333333333333334</v>
      </c>
      <c r="AG78" s="32">
        <v>10</v>
      </c>
      <c r="AH78" s="28">
        <f t="shared" si="100"/>
        <v>75</v>
      </c>
      <c r="AI78" s="32"/>
      <c r="AJ78" s="32"/>
      <c r="AK78" s="32"/>
      <c r="AL78" s="28"/>
      <c r="AM78" s="31">
        <v>0</v>
      </c>
      <c r="AN78" s="31">
        <f t="shared" si="101"/>
        <v>0</v>
      </c>
      <c r="AO78" s="28"/>
      <c r="AP78" s="31">
        <v>0</v>
      </c>
      <c r="AQ78" s="30">
        <f t="shared" si="102"/>
        <v>0</v>
      </c>
      <c r="AR78" s="32"/>
      <c r="AS78" s="30">
        <v>9199.9</v>
      </c>
      <c r="AT78" s="30">
        <f t="shared" si="103"/>
        <v>3066.633333333333</v>
      </c>
      <c r="AU78" s="32">
        <v>3066.7</v>
      </c>
      <c r="AV78" s="31">
        <v>0</v>
      </c>
      <c r="AW78" s="28"/>
      <c r="AX78" s="30">
        <v>0</v>
      </c>
      <c r="AY78" s="30">
        <f t="shared" si="104"/>
        <v>0</v>
      </c>
      <c r="AZ78" s="32">
        <v>0</v>
      </c>
      <c r="BA78" s="31">
        <v>0</v>
      </c>
      <c r="BB78" s="31">
        <f t="shared" si="105"/>
        <v>0</v>
      </c>
      <c r="BC78" s="32"/>
      <c r="BD78" s="31">
        <v>0</v>
      </c>
      <c r="BE78" s="31">
        <f t="shared" si="106"/>
        <v>0</v>
      </c>
      <c r="BF78" s="32"/>
      <c r="BG78" s="28">
        <f t="shared" si="107"/>
        <v>1400</v>
      </c>
      <c r="BH78" s="28">
        <f t="shared" si="108"/>
        <v>233.33333333333331</v>
      </c>
      <c r="BI78" s="28">
        <f t="shared" si="85"/>
        <v>55</v>
      </c>
      <c r="BJ78" s="28">
        <f t="shared" si="109"/>
        <v>23.571428571428573</v>
      </c>
      <c r="BK78" s="32">
        <v>1000</v>
      </c>
      <c r="BL78" s="32">
        <f t="shared" si="110"/>
        <v>166.66666666666666</v>
      </c>
      <c r="BM78" s="32">
        <v>55</v>
      </c>
      <c r="BN78" s="32">
        <f t="shared" si="111"/>
        <v>33</v>
      </c>
      <c r="BO78" s="32">
        <v>400</v>
      </c>
      <c r="BP78" s="32">
        <f t="shared" si="112"/>
        <v>66.66666666666667</v>
      </c>
      <c r="BQ78" s="32">
        <v>0</v>
      </c>
      <c r="BR78" s="32">
        <f t="shared" si="113"/>
        <v>0</v>
      </c>
      <c r="BS78" s="30">
        <v>0</v>
      </c>
      <c r="BT78" s="30">
        <f t="shared" si="114"/>
        <v>0</v>
      </c>
      <c r="BU78" s="32">
        <v>0</v>
      </c>
      <c r="BV78" s="32" t="e">
        <f t="shared" si="115"/>
        <v>#DIV/0!</v>
      </c>
      <c r="BW78" s="32">
        <v>0</v>
      </c>
      <c r="BX78" s="32">
        <f t="shared" si="116"/>
        <v>0</v>
      </c>
      <c r="BY78" s="32">
        <v>0</v>
      </c>
      <c r="BZ78" s="32" t="e">
        <f t="shared" si="117"/>
        <v>#DIV/0!</v>
      </c>
      <c r="CA78" s="30">
        <v>0</v>
      </c>
      <c r="CB78" s="30">
        <f t="shared" si="118"/>
        <v>0</v>
      </c>
      <c r="CC78" s="32">
        <v>0</v>
      </c>
      <c r="CD78" s="31">
        <v>0</v>
      </c>
      <c r="CE78" s="31">
        <f t="shared" si="119"/>
        <v>0</v>
      </c>
      <c r="CF78" s="32">
        <v>0</v>
      </c>
      <c r="CG78" s="32">
        <v>354</v>
      </c>
      <c r="CH78" s="32">
        <f t="shared" si="120"/>
        <v>118</v>
      </c>
      <c r="CI78" s="32">
        <v>0</v>
      </c>
      <c r="CJ78" s="32">
        <f t="shared" si="121"/>
        <v>0</v>
      </c>
      <c r="CK78" s="32">
        <v>354</v>
      </c>
      <c r="CL78" s="32">
        <f t="shared" si="122"/>
        <v>118</v>
      </c>
      <c r="CM78" s="32">
        <v>0</v>
      </c>
      <c r="CN78" s="32">
        <f t="shared" si="123"/>
        <v>0</v>
      </c>
      <c r="CO78" s="31">
        <v>0</v>
      </c>
      <c r="CP78" s="31">
        <f t="shared" si="124"/>
        <v>0</v>
      </c>
      <c r="CQ78" s="32">
        <v>0</v>
      </c>
      <c r="CR78" s="30">
        <v>0</v>
      </c>
      <c r="CS78" s="30">
        <f t="shared" si="125"/>
        <v>0</v>
      </c>
      <c r="CT78" s="32">
        <v>0</v>
      </c>
      <c r="CU78" s="30">
        <v>0</v>
      </c>
      <c r="CV78" s="30">
        <f t="shared" si="126"/>
        <v>0</v>
      </c>
      <c r="CW78" s="32">
        <v>0</v>
      </c>
      <c r="CX78" s="34">
        <v>300</v>
      </c>
      <c r="CY78" s="34">
        <f t="shared" si="127"/>
        <v>100</v>
      </c>
      <c r="CZ78" s="32">
        <v>30.1</v>
      </c>
      <c r="DA78" s="32">
        <v>0</v>
      </c>
      <c r="DB78" s="28">
        <f t="shared" si="86"/>
        <v>13281.6</v>
      </c>
      <c r="DC78" s="28">
        <f t="shared" si="87"/>
        <v>3862.583333333333</v>
      </c>
      <c r="DD78" s="28">
        <f t="shared" si="88"/>
        <v>3477.2909999999997</v>
      </c>
      <c r="DE78" s="30">
        <v>0</v>
      </c>
      <c r="DF78" s="30">
        <f t="shared" si="128"/>
        <v>0</v>
      </c>
      <c r="DG78" s="32">
        <v>0</v>
      </c>
      <c r="DH78" s="30">
        <v>0</v>
      </c>
      <c r="DI78" s="30">
        <f t="shared" si="129"/>
        <v>0</v>
      </c>
      <c r="DJ78" s="32">
        <v>0</v>
      </c>
      <c r="DK78" s="30">
        <v>0</v>
      </c>
      <c r="DL78" s="30">
        <f t="shared" si="130"/>
        <v>0</v>
      </c>
      <c r="DM78" s="32">
        <v>0</v>
      </c>
      <c r="DN78" s="30">
        <v>0</v>
      </c>
      <c r="DO78" s="30">
        <f t="shared" si="131"/>
        <v>0</v>
      </c>
      <c r="DP78" s="32">
        <v>0</v>
      </c>
      <c r="DQ78" s="30">
        <v>0</v>
      </c>
      <c r="DR78" s="30">
        <f t="shared" si="132"/>
        <v>0</v>
      </c>
      <c r="DS78" s="32">
        <v>0</v>
      </c>
      <c r="DT78" s="32">
        <v>930</v>
      </c>
      <c r="DU78" s="32">
        <f t="shared" si="133"/>
        <v>310</v>
      </c>
      <c r="DV78" s="32">
        <v>0</v>
      </c>
      <c r="DW78" s="32">
        <v>0</v>
      </c>
      <c r="DX78" s="28">
        <f t="shared" si="89"/>
        <v>930</v>
      </c>
      <c r="DY78" s="28">
        <f t="shared" si="134"/>
        <v>310</v>
      </c>
      <c r="DZ78" s="28">
        <f t="shared" si="135"/>
        <v>0</v>
      </c>
    </row>
    <row r="79" spans="1:130" ht="21" customHeight="1">
      <c r="A79" s="26">
        <v>71</v>
      </c>
      <c r="B79" s="50" t="s">
        <v>124</v>
      </c>
      <c r="C79" s="31">
        <v>1331.4</v>
      </c>
      <c r="D79" s="30">
        <v>0</v>
      </c>
      <c r="E79" s="31">
        <v>1071.3</v>
      </c>
      <c r="F79" s="67">
        <v>557</v>
      </c>
      <c r="G79" s="28">
        <f t="shared" si="76"/>
        <v>11299</v>
      </c>
      <c r="H79" s="28">
        <f t="shared" si="77"/>
        <v>3361.7999999999997</v>
      </c>
      <c r="I79" s="28">
        <f t="shared" si="78"/>
        <v>3092</v>
      </c>
      <c r="J79" s="28">
        <f t="shared" si="90"/>
        <v>91.9745374501755</v>
      </c>
      <c r="K79" s="28">
        <f t="shared" si="79"/>
        <v>2857.2</v>
      </c>
      <c r="L79" s="28">
        <f t="shared" si="80"/>
        <v>547.8666666666667</v>
      </c>
      <c r="M79" s="28">
        <f t="shared" si="81"/>
        <v>278</v>
      </c>
      <c r="N79" s="28">
        <f t="shared" si="91"/>
        <v>50.742273059138476</v>
      </c>
      <c r="O79" s="28">
        <f t="shared" si="82"/>
        <v>893.2</v>
      </c>
      <c r="P79" s="28">
        <f t="shared" si="83"/>
        <v>148.86666666666667</v>
      </c>
      <c r="Q79" s="28">
        <f t="shared" si="84"/>
        <v>100</v>
      </c>
      <c r="R79" s="28">
        <f t="shared" si="92"/>
        <v>67.17420510523958</v>
      </c>
      <c r="S79" s="34">
        <v>3</v>
      </c>
      <c r="T79" s="34">
        <f t="shared" si="93"/>
        <v>0.5</v>
      </c>
      <c r="U79" s="32">
        <v>0</v>
      </c>
      <c r="V79" s="28">
        <f t="shared" si="94"/>
        <v>0</v>
      </c>
      <c r="W79" s="34">
        <v>560</v>
      </c>
      <c r="X79" s="34">
        <f t="shared" si="95"/>
        <v>93.33333333333333</v>
      </c>
      <c r="Y79" s="32">
        <v>18</v>
      </c>
      <c r="Z79" s="28">
        <f t="shared" si="96"/>
        <v>19.28571428571429</v>
      </c>
      <c r="AA79" s="34">
        <v>890.2</v>
      </c>
      <c r="AB79" s="34">
        <f t="shared" si="97"/>
        <v>148.36666666666667</v>
      </c>
      <c r="AC79" s="32">
        <v>100</v>
      </c>
      <c r="AD79" s="28">
        <f t="shared" si="98"/>
        <v>67.40058413839586</v>
      </c>
      <c r="AE79" s="34">
        <v>180</v>
      </c>
      <c r="AF79" s="34">
        <f t="shared" si="99"/>
        <v>60</v>
      </c>
      <c r="AG79" s="32">
        <v>0</v>
      </c>
      <c r="AH79" s="28">
        <f t="shared" si="100"/>
        <v>0</v>
      </c>
      <c r="AI79" s="32"/>
      <c r="AJ79" s="32"/>
      <c r="AK79" s="32"/>
      <c r="AL79" s="28"/>
      <c r="AM79" s="31">
        <v>0</v>
      </c>
      <c r="AN79" s="31">
        <f t="shared" si="101"/>
        <v>0</v>
      </c>
      <c r="AO79" s="28"/>
      <c r="AP79" s="31">
        <v>0</v>
      </c>
      <c r="AQ79" s="30">
        <f t="shared" si="102"/>
        <v>0</v>
      </c>
      <c r="AR79" s="32"/>
      <c r="AS79" s="30">
        <v>8441.8</v>
      </c>
      <c r="AT79" s="30">
        <f t="shared" si="103"/>
        <v>2813.933333333333</v>
      </c>
      <c r="AU79" s="32">
        <v>2814</v>
      </c>
      <c r="AV79" s="31">
        <v>0</v>
      </c>
      <c r="AW79" s="28"/>
      <c r="AX79" s="30">
        <v>0</v>
      </c>
      <c r="AY79" s="30">
        <f t="shared" si="104"/>
        <v>0</v>
      </c>
      <c r="AZ79" s="32">
        <v>0</v>
      </c>
      <c r="BA79" s="31">
        <v>0</v>
      </c>
      <c r="BB79" s="31">
        <f t="shared" si="105"/>
        <v>0</v>
      </c>
      <c r="BC79" s="32"/>
      <c r="BD79" s="31">
        <v>0</v>
      </c>
      <c r="BE79" s="31">
        <f t="shared" si="106"/>
        <v>0</v>
      </c>
      <c r="BF79" s="32"/>
      <c r="BG79" s="28">
        <f t="shared" si="107"/>
        <v>974</v>
      </c>
      <c r="BH79" s="28">
        <f t="shared" si="108"/>
        <v>162.33333333333334</v>
      </c>
      <c r="BI79" s="28">
        <f t="shared" si="85"/>
        <v>160</v>
      </c>
      <c r="BJ79" s="28">
        <f t="shared" si="109"/>
        <v>98.56262833675564</v>
      </c>
      <c r="BK79" s="32">
        <v>600</v>
      </c>
      <c r="BL79" s="32">
        <f t="shared" si="110"/>
        <v>100</v>
      </c>
      <c r="BM79" s="32">
        <v>160</v>
      </c>
      <c r="BN79" s="32">
        <f t="shared" si="111"/>
        <v>160</v>
      </c>
      <c r="BO79" s="32">
        <v>374</v>
      </c>
      <c r="BP79" s="32">
        <f t="shared" si="112"/>
        <v>62.333333333333336</v>
      </c>
      <c r="BQ79" s="32">
        <v>0</v>
      </c>
      <c r="BR79" s="32">
        <f t="shared" si="113"/>
        <v>0</v>
      </c>
      <c r="BS79" s="30">
        <v>0</v>
      </c>
      <c r="BT79" s="30">
        <f t="shared" si="114"/>
        <v>0</v>
      </c>
      <c r="BU79" s="32">
        <v>0</v>
      </c>
      <c r="BV79" s="32" t="e">
        <f t="shared" si="115"/>
        <v>#DIV/0!</v>
      </c>
      <c r="BW79" s="32">
        <v>0</v>
      </c>
      <c r="BX79" s="32">
        <f t="shared" si="116"/>
        <v>0</v>
      </c>
      <c r="BY79" s="32">
        <v>0</v>
      </c>
      <c r="BZ79" s="32" t="e">
        <f t="shared" si="117"/>
        <v>#DIV/0!</v>
      </c>
      <c r="CA79" s="30">
        <v>0</v>
      </c>
      <c r="CB79" s="30">
        <f t="shared" si="118"/>
        <v>0</v>
      </c>
      <c r="CC79" s="32">
        <v>0</v>
      </c>
      <c r="CD79" s="31">
        <v>0</v>
      </c>
      <c r="CE79" s="31">
        <f t="shared" si="119"/>
        <v>0</v>
      </c>
      <c r="CF79" s="32">
        <v>0</v>
      </c>
      <c r="CG79" s="32">
        <v>250</v>
      </c>
      <c r="CH79" s="32">
        <f t="shared" si="120"/>
        <v>83.33333333333333</v>
      </c>
      <c r="CI79" s="32">
        <v>0</v>
      </c>
      <c r="CJ79" s="32">
        <f t="shared" si="121"/>
        <v>0</v>
      </c>
      <c r="CK79" s="32">
        <v>250</v>
      </c>
      <c r="CL79" s="32">
        <f t="shared" si="122"/>
        <v>83.33333333333333</v>
      </c>
      <c r="CM79" s="32">
        <v>0</v>
      </c>
      <c r="CN79" s="32">
        <f t="shared" si="123"/>
        <v>0</v>
      </c>
      <c r="CO79" s="31">
        <v>0</v>
      </c>
      <c r="CP79" s="31">
        <f t="shared" si="124"/>
        <v>0</v>
      </c>
      <c r="CQ79" s="32">
        <v>0</v>
      </c>
      <c r="CR79" s="30">
        <v>0</v>
      </c>
      <c r="CS79" s="30">
        <f t="shared" si="125"/>
        <v>0</v>
      </c>
      <c r="CT79" s="32">
        <v>0</v>
      </c>
      <c r="CU79" s="30">
        <v>0</v>
      </c>
      <c r="CV79" s="30">
        <f t="shared" si="126"/>
        <v>0</v>
      </c>
      <c r="CW79" s="32">
        <v>0</v>
      </c>
      <c r="CX79" s="34">
        <v>0</v>
      </c>
      <c r="CY79" s="34">
        <f t="shared" si="127"/>
        <v>0</v>
      </c>
      <c r="CZ79" s="32">
        <v>0</v>
      </c>
      <c r="DA79" s="32">
        <v>0</v>
      </c>
      <c r="DB79" s="28">
        <f t="shared" si="86"/>
        <v>11299</v>
      </c>
      <c r="DC79" s="28">
        <f t="shared" si="87"/>
        <v>3361.7999999999997</v>
      </c>
      <c r="DD79" s="28">
        <f t="shared" si="88"/>
        <v>3092</v>
      </c>
      <c r="DE79" s="30">
        <v>0</v>
      </c>
      <c r="DF79" s="30">
        <f t="shared" si="128"/>
        <v>0</v>
      </c>
      <c r="DG79" s="32">
        <v>0</v>
      </c>
      <c r="DH79" s="30">
        <v>0</v>
      </c>
      <c r="DI79" s="30">
        <f t="shared" si="129"/>
        <v>0</v>
      </c>
      <c r="DJ79" s="32">
        <v>0</v>
      </c>
      <c r="DK79" s="30">
        <v>0</v>
      </c>
      <c r="DL79" s="30">
        <f t="shared" si="130"/>
        <v>0</v>
      </c>
      <c r="DM79" s="32">
        <v>0</v>
      </c>
      <c r="DN79" s="30">
        <v>0</v>
      </c>
      <c r="DO79" s="30">
        <f t="shared" si="131"/>
        <v>0</v>
      </c>
      <c r="DP79" s="32">
        <v>0</v>
      </c>
      <c r="DQ79" s="30">
        <v>0</v>
      </c>
      <c r="DR79" s="30">
        <f t="shared" si="132"/>
        <v>0</v>
      </c>
      <c r="DS79" s="32">
        <v>0</v>
      </c>
      <c r="DT79" s="32">
        <v>800</v>
      </c>
      <c r="DU79" s="32">
        <f t="shared" si="133"/>
        <v>266.6666666666667</v>
      </c>
      <c r="DV79" s="32">
        <v>0</v>
      </c>
      <c r="DW79" s="32">
        <v>0</v>
      </c>
      <c r="DX79" s="28">
        <f t="shared" si="89"/>
        <v>800</v>
      </c>
      <c r="DY79" s="28">
        <f t="shared" si="134"/>
        <v>266.6666666666667</v>
      </c>
      <c r="DZ79" s="28">
        <f t="shared" si="135"/>
        <v>0</v>
      </c>
    </row>
    <row r="80" spans="1:130" ht="21" customHeight="1">
      <c r="A80" s="26">
        <v>72</v>
      </c>
      <c r="B80" s="15" t="s">
        <v>125</v>
      </c>
      <c r="C80" s="31">
        <v>265.5</v>
      </c>
      <c r="D80" s="30">
        <v>0</v>
      </c>
      <c r="E80" s="31">
        <v>265.5</v>
      </c>
      <c r="F80" s="64">
        <v>180.1</v>
      </c>
      <c r="G80" s="28">
        <f t="shared" si="76"/>
        <v>11593.800000000001</v>
      </c>
      <c r="H80" s="28">
        <f t="shared" si="77"/>
        <v>3370.8333333333335</v>
      </c>
      <c r="I80" s="28">
        <f t="shared" si="78"/>
        <v>3186.52</v>
      </c>
      <c r="J80" s="28">
        <f t="shared" si="90"/>
        <v>94.53211372064277</v>
      </c>
      <c r="K80" s="28">
        <f t="shared" si="79"/>
        <v>3342.6</v>
      </c>
      <c r="L80" s="28">
        <f t="shared" si="80"/>
        <v>620.4333333333333</v>
      </c>
      <c r="M80" s="28">
        <f t="shared" si="81"/>
        <v>436.12</v>
      </c>
      <c r="N80" s="28">
        <f t="shared" si="91"/>
        <v>70.29280610326116</v>
      </c>
      <c r="O80" s="28">
        <f t="shared" si="82"/>
        <v>842.6</v>
      </c>
      <c r="P80" s="28">
        <f t="shared" si="83"/>
        <v>140.43333333333334</v>
      </c>
      <c r="Q80" s="28">
        <f t="shared" si="84"/>
        <v>73.62</v>
      </c>
      <c r="R80" s="28">
        <f t="shared" si="92"/>
        <v>52.42345122240684</v>
      </c>
      <c r="S80" s="34">
        <v>10.6</v>
      </c>
      <c r="T80" s="34">
        <f t="shared" si="93"/>
        <v>1.7666666666666666</v>
      </c>
      <c r="U80" s="32">
        <v>0</v>
      </c>
      <c r="V80" s="28">
        <f t="shared" si="94"/>
        <v>0</v>
      </c>
      <c r="W80" s="34">
        <v>1620</v>
      </c>
      <c r="X80" s="34">
        <f t="shared" si="95"/>
        <v>270</v>
      </c>
      <c r="Y80" s="32">
        <v>321.5</v>
      </c>
      <c r="Z80" s="28">
        <f t="shared" si="96"/>
        <v>119.07407407407406</v>
      </c>
      <c r="AA80" s="34">
        <v>832</v>
      </c>
      <c r="AB80" s="34">
        <f t="shared" si="97"/>
        <v>138.66666666666666</v>
      </c>
      <c r="AC80" s="32">
        <v>73.62</v>
      </c>
      <c r="AD80" s="28">
        <f t="shared" si="98"/>
        <v>53.09134615384616</v>
      </c>
      <c r="AE80" s="34">
        <v>0</v>
      </c>
      <c r="AF80" s="34">
        <f t="shared" si="99"/>
        <v>0</v>
      </c>
      <c r="AG80" s="32">
        <v>0</v>
      </c>
      <c r="AH80" s="28" t="e">
        <f t="shared" si="100"/>
        <v>#DIV/0!</v>
      </c>
      <c r="AI80" s="32"/>
      <c r="AJ80" s="32"/>
      <c r="AK80" s="32"/>
      <c r="AL80" s="28"/>
      <c r="AM80" s="31">
        <v>0</v>
      </c>
      <c r="AN80" s="31">
        <f t="shared" si="101"/>
        <v>0</v>
      </c>
      <c r="AO80" s="28"/>
      <c r="AP80" s="31">
        <v>0</v>
      </c>
      <c r="AQ80" s="30">
        <f t="shared" si="102"/>
        <v>0</v>
      </c>
      <c r="AR80" s="32"/>
      <c r="AS80" s="30">
        <v>8251.2</v>
      </c>
      <c r="AT80" s="30">
        <f t="shared" si="103"/>
        <v>2750.4</v>
      </c>
      <c r="AU80" s="32">
        <v>2750.4</v>
      </c>
      <c r="AV80" s="31">
        <v>0</v>
      </c>
      <c r="AW80" s="28"/>
      <c r="AX80" s="30">
        <v>0</v>
      </c>
      <c r="AY80" s="30">
        <f t="shared" si="104"/>
        <v>0</v>
      </c>
      <c r="AZ80" s="32">
        <v>0</v>
      </c>
      <c r="BA80" s="31">
        <v>0</v>
      </c>
      <c r="BB80" s="31">
        <f t="shared" si="105"/>
        <v>0</v>
      </c>
      <c r="BC80" s="32"/>
      <c r="BD80" s="31">
        <v>0</v>
      </c>
      <c r="BE80" s="31">
        <f t="shared" si="106"/>
        <v>0</v>
      </c>
      <c r="BF80" s="32"/>
      <c r="BG80" s="28">
        <f t="shared" si="107"/>
        <v>500</v>
      </c>
      <c r="BH80" s="28">
        <f t="shared" si="108"/>
        <v>83.33333333333333</v>
      </c>
      <c r="BI80" s="28">
        <f t="shared" si="85"/>
        <v>41</v>
      </c>
      <c r="BJ80" s="28">
        <f t="shared" si="109"/>
        <v>49.2</v>
      </c>
      <c r="BK80" s="32">
        <v>500</v>
      </c>
      <c r="BL80" s="32">
        <f t="shared" si="110"/>
        <v>83.33333333333333</v>
      </c>
      <c r="BM80" s="32">
        <v>41</v>
      </c>
      <c r="BN80" s="32">
        <f t="shared" si="111"/>
        <v>49.2</v>
      </c>
      <c r="BO80" s="32">
        <v>0</v>
      </c>
      <c r="BP80" s="32">
        <f t="shared" si="112"/>
        <v>0</v>
      </c>
      <c r="BQ80" s="32">
        <v>0</v>
      </c>
      <c r="BR80" s="32" t="e">
        <f t="shared" si="113"/>
        <v>#DIV/0!</v>
      </c>
      <c r="BS80" s="30">
        <v>0</v>
      </c>
      <c r="BT80" s="30">
        <f t="shared" si="114"/>
        <v>0</v>
      </c>
      <c r="BU80" s="32">
        <v>0</v>
      </c>
      <c r="BV80" s="32" t="e">
        <f t="shared" si="115"/>
        <v>#DIV/0!</v>
      </c>
      <c r="BW80" s="32">
        <v>0</v>
      </c>
      <c r="BX80" s="32">
        <f t="shared" si="116"/>
        <v>0</v>
      </c>
      <c r="BY80" s="32">
        <v>0</v>
      </c>
      <c r="BZ80" s="32" t="e">
        <f t="shared" si="117"/>
        <v>#DIV/0!</v>
      </c>
      <c r="CA80" s="30">
        <v>0</v>
      </c>
      <c r="CB80" s="30">
        <f t="shared" si="118"/>
        <v>0</v>
      </c>
      <c r="CC80" s="32">
        <v>0</v>
      </c>
      <c r="CD80" s="31">
        <v>0</v>
      </c>
      <c r="CE80" s="31">
        <f t="shared" si="119"/>
        <v>0</v>
      </c>
      <c r="CF80" s="32">
        <v>0</v>
      </c>
      <c r="CG80" s="32">
        <v>380</v>
      </c>
      <c r="CH80" s="32">
        <f t="shared" si="120"/>
        <v>126.66666666666667</v>
      </c>
      <c r="CI80" s="32">
        <v>0</v>
      </c>
      <c r="CJ80" s="32">
        <f t="shared" si="121"/>
        <v>0</v>
      </c>
      <c r="CK80" s="32">
        <v>380</v>
      </c>
      <c r="CL80" s="32">
        <f t="shared" si="122"/>
        <v>126.66666666666667</v>
      </c>
      <c r="CM80" s="32">
        <v>0</v>
      </c>
      <c r="CN80" s="32">
        <f t="shared" si="123"/>
        <v>0</v>
      </c>
      <c r="CO80" s="31">
        <v>0</v>
      </c>
      <c r="CP80" s="31">
        <f t="shared" si="124"/>
        <v>0</v>
      </c>
      <c r="CQ80" s="32">
        <v>0</v>
      </c>
      <c r="CR80" s="30">
        <v>0</v>
      </c>
      <c r="CS80" s="30">
        <f t="shared" si="125"/>
        <v>0</v>
      </c>
      <c r="CT80" s="32">
        <v>0</v>
      </c>
      <c r="CU80" s="30">
        <v>0</v>
      </c>
      <c r="CV80" s="30">
        <f t="shared" si="126"/>
        <v>0</v>
      </c>
      <c r="CW80" s="32">
        <v>0</v>
      </c>
      <c r="CX80" s="34">
        <v>0</v>
      </c>
      <c r="CY80" s="34">
        <f t="shared" si="127"/>
        <v>0</v>
      </c>
      <c r="CZ80" s="32">
        <v>0</v>
      </c>
      <c r="DA80" s="32">
        <v>0</v>
      </c>
      <c r="DB80" s="28">
        <f t="shared" si="86"/>
        <v>11593.800000000001</v>
      </c>
      <c r="DC80" s="28">
        <f t="shared" si="87"/>
        <v>3370.8333333333335</v>
      </c>
      <c r="DD80" s="28">
        <f t="shared" si="88"/>
        <v>3186.52</v>
      </c>
      <c r="DE80" s="30">
        <v>0</v>
      </c>
      <c r="DF80" s="30">
        <f t="shared" si="128"/>
        <v>0</v>
      </c>
      <c r="DG80" s="32">
        <v>0</v>
      </c>
      <c r="DH80" s="30">
        <v>0</v>
      </c>
      <c r="DI80" s="30">
        <f t="shared" si="129"/>
        <v>0</v>
      </c>
      <c r="DJ80" s="32">
        <v>0</v>
      </c>
      <c r="DK80" s="30">
        <v>0</v>
      </c>
      <c r="DL80" s="30">
        <f t="shared" si="130"/>
        <v>0</v>
      </c>
      <c r="DM80" s="32">
        <v>0</v>
      </c>
      <c r="DN80" s="30">
        <v>0</v>
      </c>
      <c r="DO80" s="30">
        <f t="shared" si="131"/>
        <v>0</v>
      </c>
      <c r="DP80" s="32">
        <v>0</v>
      </c>
      <c r="DQ80" s="30">
        <v>0</v>
      </c>
      <c r="DR80" s="30">
        <f t="shared" si="132"/>
        <v>0</v>
      </c>
      <c r="DS80" s="32">
        <v>0</v>
      </c>
      <c r="DT80" s="32">
        <v>700</v>
      </c>
      <c r="DU80" s="32">
        <f t="shared" si="133"/>
        <v>233.33333333333334</v>
      </c>
      <c r="DV80" s="32">
        <v>0</v>
      </c>
      <c r="DW80" s="32">
        <v>0</v>
      </c>
      <c r="DX80" s="28">
        <f t="shared" si="89"/>
        <v>700</v>
      </c>
      <c r="DY80" s="28">
        <f t="shared" si="134"/>
        <v>233.33333333333334</v>
      </c>
      <c r="DZ80" s="28">
        <f t="shared" si="135"/>
        <v>0</v>
      </c>
    </row>
    <row r="81" spans="1:130" s="14" customFormat="1" ht="23.25" customHeight="1">
      <c r="A81" s="27"/>
      <c r="B81" s="15" t="s">
        <v>51</v>
      </c>
      <c r="C81" s="28">
        <f>SUM(C9:C80)</f>
        <v>652104.0000000001</v>
      </c>
      <c r="D81" s="28">
        <f aca="true" t="shared" si="136" ref="D81:I81">SUM(D9:D80)</f>
        <v>75618</v>
      </c>
      <c r="E81" s="28">
        <f t="shared" si="136"/>
        <v>587881.5</v>
      </c>
      <c r="F81" s="28">
        <f t="shared" si="136"/>
        <v>232565.10000000006</v>
      </c>
      <c r="G81" s="28">
        <f t="shared" si="136"/>
        <v>3922127.2005000003</v>
      </c>
      <c r="H81" s="28">
        <f t="shared" si="136"/>
        <v>1135955.4001666661</v>
      </c>
      <c r="I81" s="28">
        <f t="shared" si="136"/>
        <v>1122804.7903999998</v>
      </c>
      <c r="J81" s="28">
        <f t="shared" si="90"/>
        <v>98.84233045023274</v>
      </c>
      <c r="K81" s="28">
        <f>SUM(K9:K80)</f>
        <v>1436190.6005</v>
      </c>
      <c r="L81" s="28">
        <f>SUM(L9:L80)</f>
        <v>307309.8668333334</v>
      </c>
      <c r="M81" s="28">
        <f>SUM(M9:M80)</f>
        <v>296615.14839999983</v>
      </c>
      <c r="N81" s="28">
        <f t="shared" si="91"/>
        <v>96.51989096753157</v>
      </c>
      <c r="O81" s="28">
        <f>SUM(O9:O80)</f>
        <v>526125.7999999999</v>
      </c>
      <c r="P81" s="28">
        <f>SUM(P9:P80)</f>
        <v>87687.63333333332</v>
      </c>
      <c r="Q81" s="28">
        <f>SUM(Q9:Q80)</f>
        <v>116842.08039999996</v>
      </c>
      <c r="R81" s="28">
        <f t="shared" si="92"/>
        <v>133.24807154486624</v>
      </c>
      <c r="S81" s="28">
        <f>SUM(S9:S80)</f>
        <v>122614.8</v>
      </c>
      <c r="T81" s="28">
        <f>SUM(T9:T80)</f>
        <v>20435.8</v>
      </c>
      <c r="U81" s="28">
        <f>SUM(U9:U80)</f>
        <v>23291.615400000002</v>
      </c>
      <c r="V81" s="28">
        <f t="shared" si="94"/>
        <v>113.97457109582206</v>
      </c>
      <c r="W81" s="28">
        <f>SUM(W9:W80)</f>
        <v>373566.5</v>
      </c>
      <c r="X81" s="28">
        <f>SUM(X9:X80)</f>
        <v>62261.083333333336</v>
      </c>
      <c r="Y81" s="28">
        <f>SUM(Y9:Y80)</f>
        <v>74439.05190000002</v>
      </c>
      <c r="Z81" s="28">
        <f t="shared" si="96"/>
        <v>119.55951922883881</v>
      </c>
      <c r="AA81" s="28">
        <f>SUM(AA9:AA80)</f>
        <v>403511.00000000006</v>
      </c>
      <c r="AB81" s="28">
        <f>SUM(AB9:AB80)</f>
        <v>67251.83333333331</v>
      </c>
      <c r="AC81" s="28">
        <f>SUM(AC9:AC80)</f>
        <v>93550.46499999997</v>
      </c>
      <c r="AD81" s="28">
        <f t="shared" si="98"/>
        <v>139.10470594358023</v>
      </c>
      <c r="AE81" s="28">
        <f>SUM(AE9:AE80)</f>
        <v>43690.799999999996</v>
      </c>
      <c r="AF81" s="28">
        <f>SUM(AF9:AF80)</f>
        <v>14563.600000000004</v>
      </c>
      <c r="AG81" s="28">
        <f>SUM(AG9:AG80)</f>
        <v>13843.891500000002</v>
      </c>
      <c r="AH81" s="28">
        <f t="shared" si="100"/>
        <v>95.05816899667663</v>
      </c>
      <c r="AI81" s="28">
        <f>SUM(AI9:AI80)</f>
        <v>21900</v>
      </c>
      <c r="AJ81" s="28">
        <f>SUM(AJ9:AJ80)</f>
        <v>7300</v>
      </c>
      <c r="AK81" s="28">
        <f>SUM(AK9:AK80)</f>
        <v>7455.9</v>
      </c>
      <c r="AL81" s="28">
        <f>AK81/AJ81*100</f>
        <v>102.13561643835615</v>
      </c>
      <c r="AM81" s="33">
        <f>SUM(AM9:AM80)</f>
        <v>0</v>
      </c>
      <c r="AN81" s="33">
        <f>SUM(AN9:AN80)</f>
        <v>0</v>
      </c>
      <c r="AO81" s="28">
        <f aca="true" t="shared" si="137" ref="AO81:BI81">SUM(AO9:AO80)</f>
        <v>0</v>
      </c>
      <c r="AP81" s="28">
        <f t="shared" si="137"/>
        <v>1762.7</v>
      </c>
      <c r="AQ81" s="28">
        <f t="shared" si="137"/>
        <v>587.5666666666667</v>
      </c>
      <c r="AR81" s="28">
        <f t="shared" si="137"/>
        <v>1762.67</v>
      </c>
      <c r="AS81" s="28">
        <f t="shared" si="137"/>
        <v>2442331.8000000007</v>
      </c>
      <c r="AT81" s="28">
        <f t="shared" si="137"/>
        <v>814110.5999999999</v>
      </c>
      <c r="AU81" s="28">
        <f t="shared" si="137"/>
        <v>814112.1999999997</v>
      </c>
      <c r="AV81" s="28">
        <f t="shared" si="137"/>
        <v>0</v>
      </c>
      <c r="AW81" s="28">
        <f t="shared" si="137"/>
        <v>0</v>
      </c>
      <c r="AX81" s="28">
        <f t="shared" si="137"/>
        <v>18903.3</v>
      </c>
      <c r="AY81" s="28">
        <f t="shared" si="137"/>
        <v>6301.099999999999</v>
      </c>
      <c r="AZ81" s="28">
        <f t="shared" si="137"/>
        <v>4571.807</v>
      </c>
      <c r="BA81" s="28">
        <f t="shared" si="137"/>
        <v>0</v>
      </c>
      <c r="BB81" s="28">
        <f t="shared" si="137"/>
        <v>0</v>
      </c>
      <c r="BC81" s="28">
        <f t="shared" si="137"/>
        <v>0</v>
      </c>
      <c r="BD81" s="28">
        <f t="shared" si="137"/>
        <v>0</v>
      </c>
      <c r="BE81" s="28">
        <f t="shared" si="137"/>
        <v>0</v>
      </c>
      <c r="BF81" s="28">
        <f t="shared" si="137"/>
        <v>0</v>
      </c>
      <c r="BG81" s="28">
        <f t="shared" si="137"/>
        <v>128829.69999999998</v>
      </c>
      <c r="BH81" s="28">
        <f t="shared" si="108"/>
        <v>21471.61666666667</v>
      </c>
      <c r="BI81" s="28">
        <f t="shared" si="137"/>
        <v>21277.6756</v>
      </c>
      <c r="BJ81" s="28">
        <f t="shared" si="109"/>
        <v>99.09675610515276</v>
      </c>
      <c r="BK81" s="28">
        <f aca="true" t="shared" si="138" ref="BK81:DZ81">SUM(BK9:BK80)</f>
        <v>84233.5</v>
      </c>
      <c r="BL81" s="28">
        <f t="shared" si="138"/>
        <v>14038.916666666666</v>
      </c>
      <c r="BM81" s="28">
        <f t="shared" si="138"/>
        <v>15185.0266</v>
      </c>
      <c r="BN81" s="32">
        <f t="shared" si="111"/>
        <v>108.16380608665199</v>
      </c>
      <c r="BO81" s="28">
        <f t="shared" si="138"/>
        <v>19257.7</v>
      </c>
      <c r="BP81" s="28">
        <f t="shared" si="138"/>
        <v>3209.6166666666663</v>
      </c>
      <c r="BQ81" s="28">
        <f t="shared" si="138"/>
        <v>2789.3820000000005</v>
      </c>
      <c r="BR81" s="32">
        <f t="shared" si="113"/>
        <v>86.9070138178495</v>
      </c>
      <c r="BS81" s="28">
        <f t="shared" si="138"/>
        <v>11933.5</v>
      </c>
      <c r="BT81" s="28">
        <f t="shared" si="138"/>
        <v>1988.9166666666667</v>
      </c>
      <c r="BU81" s="28">
        <f t="shared" si="138"/>
        <v>1112.886</v>
      </c>
      <c r="BV81" s="32">
        <f t="shared" si="115"/>
        <v>55.95438052541165</v>
      </c>
      <c r="BW81" s="28">
        <f t="shared" si="138"/>
        <v>13405</v>
      </c>
      <c r="BX81" s="28">
        <f t="shared" si="138"/>
        <v>2234.166666666667</v>
      </c>
      <c r="BY81" s="28">
        <f t="shared" si="138"/>
        <v>2190.3810000000003</v>
      </c>
      <c r="BZ81" s="32">
        <f t="shared" si="117"/>
        <v>98.04017903767252</v>
      </c>
      <c r="CA81" s="28">
        <f t="shared" si="138"/>
        <v>22338.800000000003</v>
      </c>
      <c r="CB81" s="28">
        <f t="shared" si="138"/>
        <v>7446.2666666666655</v>
      </c>
      <c r="CC81" s="28">
        <f t="shared" si="138"/>
        <v>5283.339999999999</v>
      </c>
      <c r="CD81" s="28">
        <f t="shared" si="138"/>
        <v>13300</v>
      </c>
      <c r="CE81" s="28">
        <f t="shared" si="138"/>
        <v>4433.333333333333</v>
      </c>
      <c r="CF81" s="28">
        <f t="shared" si="138"/>
        <v>3393.45</v>
      </c>
      <c r="CG81" s="28">
        <f t="shared" si="138"/>
        <v>269627</v>
      </c>
      <c r="CH81" s="28">
        <f t="shared" si="138"/>
        <v>89875.66666666667</v>
      </c>
      <c r="CI81" s="28">
        <f t="shared" si="138"/>
        <v>49260.693</v>
      </c>
      <c r="CJ81" s="32">
        <f t="shared" si="121"/>
        <v>54.80982208755057</v>
      </c>
      <c r="CK81" s="28">
        <f t="shared" si="138"/>
        <v>125128.3</v>
      </c>
      <c r="CL81" s="28">
        <f t="shared" si="138"/>
        <v>41709.43333333334</v>
      </c>
      <c r="CM81" s="28">
        <f t="shared" si="138"/>
        <v>17285.255999999998</v>
      </c>
      <c r="CN81" s="32">
        <f t="shared" si="123"/>
        <v>41.44207825088328</v>
      </c>
      <c r="CO81" s="28">
        <f t="shared" si="138"/>
        <v>9100</v>
      </c>
      <c r="CP81" s="28">
        <f t="shared" si="138"/>
        <v>3033.333333333333</v>
      </c>
      <c r="CQ81" s="28">
        <f t="shared" si="138"/>
        <v>585.683</v>
      </c>
      <c r="CR81" s="28">
        <f t="shared" si="138"/>
        <v>1230</v>
      </c>
      <c r="CS81" s="28">
        <f t="shared" si="138"/>
        <v>410</v>
      </c>
      <c r="CT81" s="28">
        <f t="shared" si="138"/>
        <v>0</v>
      </c>
      <c r="CU81" s="28">
        <f t="shared" si="138"/>
        <v>600</v>
      </c>
      <c r="CV81" s="28">
        <f t="shared" si="138"/>
        <v>200</v>
      </c>
      <c r="CW81" s="28">
        <f t="shared" si="138"/>
        <v>580.023</v>
      </c>
      <c r="CX81" s="28">
        <f t="shared" si="138"/>
        <v>48820.8005</v>
      </c>
      <c r="CY81" s="28">
        <f t="shared" si="138"/>
        <v>16273.600166666665</v>
      </c>
      <c r="CZ81" s="28">
        <f t="shared" si="138"/>
        <v>9516.723</v>
      </c>
      <c r="DA81" s="28">
        <f t="shared" si="138"/>
        <v>-120.398</v>
      </c>
      <c r="DB81" s="28">
        <f t="shared" si="138"/>
        <v>3922127.2005</v>
      </c>
      <c r="DC81" s="28">
        <f t="shared" si="138"/>
        <v>1135955.4001666661</v>
      </c>
      <c r="DD81" s="28">
        <f t="shared" si="138"/>
        <v>1122804.7903999998</v>
      </c>
      <c r="DE81" s="28">
        <f t="shared" si="138"/>
        <v>0</v>
      </c>
      <c r="DF81" s="28">
        <f t="shared" si="138"/>
        <v>0</v>
      </c>
      <c r="DG81" s="28">
        <f t="shared" si="138"/>
        <v>0</v>
      </c>
      <c r="DH81" s="28">
        <f t="shared" si="138"/>
        <v>0</v>
      </c>
      <c r="DI81" s="28">
        <f t="shared" si="138"/>
        <v>0</v>
      </c>
      <c r="DJ81" s="28">
        <f t="shared" si="138"/>
        <v>0</v>
      </c>
      <c r="DK81" s="28">
        <f t="shared" si="138"/>
        <v>0</v>
      </c>
      <c r="DL81" s="28">
        <f t="shared" si="138"/>
        <v>0</v>
      </c>
      <c r="DM81" s="28">
        <f t="shared" si="138"/>
        <v>0</v>
      </c>
      <c r="DN81" s="28">
        <f t="shared" si="138"/>
        <v>0</v>
      </c>
      <c r="DO81" s="28">
        <f t="shared" si="138"/>
        <v>0</v>
      </c>
      <c r="DP81" s="28">
        <f t="shared" si="138"/>
        <v>0</v>
      </c>
      <c r="DQ81" s="28">
        <f t="shared" si="138"/>
        <v>0</v>
      </c>
      <c r="DR81" s="28">
        <f t="shared" si="138"/>
        <v>0</v>
      </c>
      <c r="DS81" s="28">
        <f t="shared" si="138"/>
        <v>0</v>
      </c>
      <c r="DT81" s="28">
        <f t="shared" si="138"/>
        <v>323785.39999999997</v>
      </c>
      <c r="DU81" s="28">
        <f t="shared" si="138"/>
        <v>107928.46666666669</v>
      </c>
      <c r="DV81" s="28">
        <f t="shared" si="138"/>
        <v>36787.17</v>
      </c>
      <c r="DW81" s="28">
        <f t="shared" si="138"/>
        <v>0</v>
      </c>
      <c r="DX81" s="28">
        <f t="shared" si="138"/>
        <v>323785.39999999997</v>
      </c>
      <c r="DY81" s="28">
        <f t="shared" si="138"/>
        <v>107928.46666666669</v>
      </c>
      <c r="DZ81" s="28">
        <f t="shared" si="138"/>
        <v>36787.17</v>
      </c>
    </row>
    <row r="82" spans="1:130" ht="17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35"/>
      <c r="CL82" s="35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</row>
    <row r="83" spans="1:130" ht="17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69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35"/>
      <c r="CL83" s="35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</row>
    <row r="84" spans="1:130" ht="17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35"/>
      <c r="CL84" s="35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</row>
    <row r="85" spans="1:130" ht="17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35"/>
      <c r="CL85" s="35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</row>
    <row r="86" spans="1:130" ht="17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35"/>
      <c r="CL86" s="35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</row>
    <row r="87" spans="1:130" ht="17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35"/>
      <c r="CL87" s="35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</row>
    <row r="88" spans="1:130" ht="17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35"/>
      <c r="CL88" s="35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</row>
    <row r="89" spans="1:130" ht="17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35"/>
      <c r="CL89" s="35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</row>
    <row r="90" spans="1:130" ht="17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35"/>
      <c r="CL90" s="35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</row>
    <row r="91" spans="1:130" ht="17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35"/>
      <c r="CL91" s="35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</row>
    <row r="92" spans="1:130" ht="17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35"/>
      <c r="CL92" s="35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</row>
    <row r="93" spans="1:130" ht="17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35"/>
      <c r="CL93" s="35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</row>
    <row r="94" spans="1:130" ht="17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35"/>
      <c r="CL94" s="35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</row>
    <row r="95" spans="1:130" ht="17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</row>
    <row r="96" spans="1:130" ht="17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</row>
    <row r="97" spans="1:130" ht="17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</row>
    <row r="98" spans="1:130" ht="17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</row>
    <row r="99" spans="1:130" ht="17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</row>
    <row r="100" spans="1:130" ht="17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</row>
    <row r="101" spans="1:130" ht="17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</row>
    <row r="102" spans="1:130" ht="17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</row>
    <row r="103" spans="1:130" ht="17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</row>
    <row r="104" spans="1:130" ht="17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</row>
    <row r="105" spans="1:130" ht="17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</row>
    <row r="106" spans="1:130" ht="17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</row>
    <row r="107" spans="1:130" ht="17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</row>
    <row r="108" spans="1:130" ht="17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</row>
    <row r="109" spans="1:130" ht="17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</row>
    <row r="110" spans="1:130" ht="17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</row>
    <row r="111" spans="1:130" ht="17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</row>
    <row r="112" spans="1:130" ht="17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</row>
    <row r="113" spans="1:130" ht="17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</row>
    <row r="114" spans="1:130" ht="17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</row>
    <row r="115" spans="1:130" ht="17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</row>
    <row r="116" spans="1:130" ht="17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</row>
    <row r="117" spans="1:130" ht="17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</row>
    <row r="118" spans="1:130" ht="17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</row>
    <row r="119" spans="1:130" ht="17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</row>
    <row r="120" spans="1:130" ht="17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</row>
    <row r="121" spans="1:130" ht="17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</row>
    <row r="122" spans="1:130" ht="17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</row>
    <row r="123" spans="1:130" ht="17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</row>
    <row r="124" spans="1:130" ht="17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</row>
    <row r="125" spans="1:130" ht="17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</row>
    <row r="126" spans="1:130" ht="17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</row>
    <row r="127" spans="1:130" ht="17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</row>
    <row r="128" spans="1:130" ht="17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</row>
    <row r="129" spans="1:130" ht="17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</row>
    <row r="130" spans="1:130" ht="17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</row>
    <row r="131" spans="1:130" ht="17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</row>
    <row r="132" spans="1:130" ht="17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</row>
    <row r="133" spans="1:130" ht="17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</row>
    <row r="134" spans="1:130" ht="17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</row>
    <row r="135" spans="1:130" ht="17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</row>
    <row r="136" spans="1:130" ht="17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</row>
    <row r="137" spans="1:130" ht="17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</row>
    <row r="138" spans="1:130" ht="17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7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</row>
    <row r="140" spans="1:130" ht="17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</row>
    <row r="141" spans="1:130" ht="17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</row>
    <row r="142" spans="1:130" ht="17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</row>
    <row r="143" spans="1:130" ht="17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</row>
    <row r="144" spans="1:130" ht="17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</row>
    <row r="145" spans="1:130" ht="17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</row>
    <row r="146" spans="1:130" ht="17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</row>
    <row r="147" spans="1:130" ht="17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</row>
    <row r="148" spans="1:130" ht="17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</row>
    <row r="149" spans="1:130" ht="17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</row>
    <row r="150" spans="1:130" ht="17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</row>
    <row r="151" spans="1:130" ht="17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</row>
    <row r="152" spans="1:130" ht="17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</row>
    <row r="153" spans="1:130" ht="17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</row>
    <row r="154" spans="1:130" ht="17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</row>
    <row r="155" spans="1:130" ht="17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</row>
    <row r="156" spans="1:130" ht="17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</row>
    <row r="157" spans="1:130" ht="17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</row>
    <row r="158" spans="1:130" ht="17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</row>
    <row r="159" spans="1:130" ht="17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</row>
    <row r="160" spans="1:130" ht="17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</row>
    <row r="161" spans="1:130" ht="17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</row>
    <row r="162" spans="1:130" ht="17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</row>
    <row r="163" spans="1:130" ht="17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</row>
    <row r="164" spans="1:130" ht="17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</row>
    <row r="165" spans="1:130" ht="17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</row>
    <row r="166" spans="1:130" ht="17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</row>
    <row r="167" spans="1:130" ht="17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</row>
    <row r="168" spans="1:130" ht="17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</row>
    <row r="169" spans="1:130" ht="17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</row>
    <row r="170" spans="1:130" ht="17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</row>
    <row r="171" spans="1:130" ht="17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</row>
    <row r="172" spans="1:130" ht="17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</row>
    <row r="173" spans="1:130" ht="17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</row>
    <row r="174" spans="1:130" ht="17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</row>
    <row r="175" spans="1:130" ht="17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</row>
    <row r="176" spans="1:130" ht="17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</row>
    <row r="177" spans="1:130" ht="17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</row>
    <row r="178" spans="1:130" ht="17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</row>
    <row r="179" spans="1:130" ht="17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</row>
    <row r="180" spans="1:130" ht="17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</row>
    <row r="181" spans="1:130" ht="17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</row>
    <row r="182" spans="1:130" ht="17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</row>
    <row r="183" spans="1:130" ht="17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</row>
    <row r="184" spans="1:130" ht="17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</row>
    <row r="185" spans="1:130" ht="17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</row>
    <row r="186" spans="1:130" ht="17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</row>
    <row r="187" spans="1:130" ht="17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</row>
    <row r="188" spans="1:130" ht="17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</row>
    <row r="189" spans="1:130" ht="17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</row>
    <row r="190" spans="1:130" ht="17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</row>
    <row r="191" spans="1:130" ht="17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</row>
    <row r="192" spans="1:130" ht="17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</row>
    <row r="193" spans="1:130" ht="17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</row>
    <row r="194" spans="1:130" ht="17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</row>
    <row r="195" spans="1:130" ht="17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</row>
    <row r="196" spans="1:130" ht="17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</row>
    <row r="197" spans="1:130" ht="17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</row>
    <row r="198" spans="1:130" ht="17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</row>
    <row r="199" spans="1:130" ht="17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</row>
    <row r="200" spans="1:130" ht="17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</row>
    <row r="201" spans="1:130" ht="17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</row>
    <row r="202" spans="1:130" ht="17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</row>
    <row r="203" spans="1:130" ht="17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</row>
    <row r="204" spans="1:130" ht="17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</row>
    <row r="205" spans="1:130" ht="17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</row>
    <row r="206" spans="1:130" ht="17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</row>
    <row r="207" spans="1:130" ht="17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</row>
    <row r="208" spans="1:130" ht="17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</row>
    <row r="209" spans="1:130" ht="17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</row>
    <row r="210" spans="1:130" ht="17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</row>
    <row r="211" spans="1:130" ht="17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</row>
    <row r="212" spans="1:130" ht="17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</row>
    <row r="213" spans="1:130" ht="17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</row>
    <row r="214" spans="1:130" ht="17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</row>
    <row r="215" spans="1:130" ht="17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</row>
    <row r="216" spans="1:130" ht="17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</row>
    <row r="217" spans="1:130" ht="17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</row>
    <row r="218" spans="1:130" ht="17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</row>
    <row r="219" spans="1:130" ht="17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</row>
    <row r="220" spans="1:130" ht="17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</row>
    <row r="221" spans="1:130" ht="17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</row>
    <row r="222" spans="1:130" ht="17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</row>
    <row r="223" spans="1:130" ht="17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</row>
    <row r="224" spans="1:130" ht="17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</row>
    <row r="225" spans="1:130" ht="17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</row>
    <row r="226" spans="1:130" ht="17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</row>
    <row r="227" spans="1:130" ht="17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</row>
    <row r="228" spans="1:130" ht="17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</row>
    <row r="229" spans="1:130" ht="17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</row>
    <row r="230" spans="1:130" ht="17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</row>
    <row r="231" spans="1:130" ht="17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</row>
    <row r="232" spans="1:130" ht="17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</row>
    <row r="233" spans="1:130" ht="17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</row>
    <row r="234" spans="1:130" ht="17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</row>
    <row r="235" spans="1:130" ht="17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</row>
    <row r="236" spans="1:130" ht="17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</row>
    <row r="237" spans="1:130" ht="17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</row>
    <row r="238" spans="1:130" ht="17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</row>
    <row r="239" spans="1:130" ht="17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</row>
    <row r="240" spans="1:130" ht="17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</row>
    <row r="241" spans="1:130" ht="17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</row>
    <row r="242" spans="1:130" ht="17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</row>
    <row r="243" spans="1:130" ht="17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</row>
    <row r="244" spans="1:130" ht="17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</row>
    <row r="245" spans="1:130" ht="17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</row>
    <row r="246" spans="1:130" ht="17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</row>
    <row r="247" spans="1:130" ht="17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</row>
    <row r="248" spans="1:130" ht="17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</row>
    <row r="249" spans="1:130" ht="17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</row>
    <row r="250" spans="1:130" ht="17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</row>
    <row r="251" spans="1:130" ht="17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</row>
    <row r="252" spans="1:130" ht="17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</row>
    <row r="253" spans="1:130" ht="17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</row>
    <row r="254" spans="1:130" ht="17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</row>
    <row r="255" spans="1:130" ht="17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</row>
    <row r="256" spans="1:130" ht="17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</row>
    <row r="257" spans="1:130" ht="17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</row>
    <row r="258" spans="1:130" ht="17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</row>
    <row r="259" spans="1:130" ht="17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</row>
    <row r="260" spans="1:130" ht="17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</row>
    <row r="261" spans="1:130" ht="17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</row>
    <row r="262" spans="1:130" ht="17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</row>
    <row r="263" spans="1:130" ht="17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</row>
    <row r="264" spans="1:130" ht="17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</row>
    <row r="265" spans="1:130" ht="17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</row>
    <row r="266" spans="1:130" ht="17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</row>
    <row r="267" spans="1:130" ht="17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</row>
    <row r="268" spans="1:130" ht="17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</row>
    <row r="269" spans="1:130" ht="17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</row>
    <row r="270" spans="1:130" ht="17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</row>
    <row r="271" spans="1:130" ht="17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</row>
    <row r="272" spans="1:130" ht="17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</row>
    <row r="273" spans="1:130" ht="17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</row>
    <row r="274" spans="1:130" ht="17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</row>
    <row r="275" spans="1:130" ht="17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</row>
    <row r="276" spans="1:130" ht="17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</row>
    <row r="277" spans="1:130" ht="17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</row>
    <row r="278" spans="1:130" ht="17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</row>
    <row r="279" spans="1:130" ht="17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</row>
    <row r="280" spans="1:130" ht="17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</row>
    <row r="281" spans="1:130" ht="17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</row>
    <row r="282" spans="1:130" ht="17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</row>
    <row r="283" spans="1:130" ht="17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</row>
    <row r="284" spans="1:130" ht="17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</row>
    <row r="285" spans="1:130" ht="17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</row>
    <row r="286" spans="1:130" ht="17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</row>
    <row r="287" spans="1:130" ht="17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</row>
    <row r="288" spans="1:130" ht="17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</row>
    <row r="289" spans="1:130" ht="17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</row>
    <row r="290" spans="1:130" ht="17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</row>
    <row r="291" spans="1:130" ht="17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</row>
    <row r="292" spans="1:130" ht="17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</row>
    <row r="293" spans="1:130" ht="17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</row>
    <row r="294" spans="1:130" ht="17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</row>
    <row r="295" spans="1:130" ht="17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</row>
    <row r="296" spans="1:130" ht="17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</row>
    <row r="297" spans="1:130" ht="17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</row>
    <row r="298" spans="1:130" ht="17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</row>
    <row r="299" spans="1:130" ht="17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</row>
    <row r="300" spans="1:130" ht="17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</row>
    <row r="301" spans="1:130" ht="17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</row>
    <row r="302" spans="1:130" ht="17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</row>
    <row r="303" spans="1:130" ht="17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</row>
    <row r="304" spans="1:130" ht="17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</row>
    <row r="305" spans="1:130" ht="17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</row>
    <row r="306" spans="1:130" ht="17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</row>
    <row r="307" spans="1:130" ht="17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</row>
    <row r="308" spans="1:130" ht="17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</row>
    <row r="309" spans="1:130" ht="17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</row>
    <row r="310" spans="1:130" ht="17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</row>
    <row r="311" spans="1:130" ht="17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</row>
    <row r="312" spans="1:130" ht="17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</row>
    <row r="313" spans="1:130" ht="17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</row>
    <row r="314" spans="1:130" ht="17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</row>
    <row r="315" spans="1:130" ht="17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</row>
    <row r="316" spans="1:130" ht="17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</row>
    <row r="317" spans="1:130" ht="17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</row>
    <row r="318" spans="1:130" ht="17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</row>
    <row r="319" spans="1:130" ht="17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</row>
    <row r="320" spans="1:130" ht="17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</row>
    <row r="321" spans="1:130" ht="17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</row>
    <row r="322" spans="1:130" ht="17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</row>
    <row r="323" spans="1:130" ht="17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</row>
    <row r="324" spans="1:130" ht="17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</row>
    <row r="325" spans="1:130" ht="17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</row>
    <row r="326" spans="1:130" ht="17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</row>
    <row r="327" spans="1:130" ht="17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</row>
    <row r="328" spans="1:130" ht="17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</row>
    <row r="329" spans="1:130" ht="17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</row>
    <row r="330" spans="1:130" ht="17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</row>
    <row r="331" spans="1:130" ht="17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</row>
    <row r="332" spans="1:130" ht="17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</row>
    <row r="333" spans="1:130" ht="17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</row>
    <row r="334" spans="1:130" ht="17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</row>
    <row r="335" spans="1:130" ht="17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</row>
    <row r="336" spans="1:130" ht="17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</row>
    <row r="337" spans="1:130" ht="17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</row>
    <row r="338" spans="1:130" ht="17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</row>
    <row r="339" spans="1:130" ht="17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</row>
    <row r="340" spans="1:130" ht="17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</row>
    <row r="341" spans="1:130" ht="17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</row>
    <row r="342" spans="1:130" ht="17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</row>
    <row r="343" spans="1:130" ht="17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</row>
    <row r="344" spans="1:130" ht="17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</row>
    <row r="345" spans="1:130" ht="17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</row>
    <row r="346" spans="1:130" ht="17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</row>
    <row r="347" spans="1:130" ht="17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</row>
    <row r="348" spans="1:130" ht="17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</row>
    <row r="349" spans="1:130" ht="17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</row>
    <row r="350" spans="1:130" ht="17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</row>
    <row r="351" spans="1:130" ht="17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</row>
    <row r="352" spans="1:130" ht="17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</row>
    <row r="353" spans="1:130" ht="17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</row>
    <row r="354" spans="1:130" ht="17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</row>
    <row r="355" spans="1:130" ht="17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</row>
    <row r="356" spans="1:130" ht="17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</row>
    <row r="357" spans="1:130" ht="17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</row>
    <row r="358" spans="1:130" ht="17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</row>
    <row r="359" spans="1:130" ht="17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</row>
    <row r="360" spans="1:130" ht="17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</row>
    <row r="361" spans="1:130" ht="17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</row>
    <row r="362" spans="1:130" ht="17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</row>
    <row r="363" spans="1:130" ht="17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</row>
    <row r="364" spans="1:130" ht="17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</row>
    <row r="365" spans="1:130" ht="17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</row>
    <row r="366" spans="1:130" ht="17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</row>
    <row r="367" spans="1:130" ht="17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</row>
    <row r="368" spans="1:130" ht="17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</row>
    <row r="369" spans="1:130" ht="17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</row>
    <row r="370" spans="1:130" ht="17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</row>
    <row r="371" spans="1:130" ht="17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</row>
    <row r="372" spans="1:130" ht="17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</row>
    <row r="373" spans="1:130" ht="17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</row>
    <row r="374" spans="1:130" ht="17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</row>
    <row r="375" spans="1:130" ht="17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</row>
    <row r="376" spans="1:130" ht="17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</row>
    <row r="377" spans="1:130" ht="17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</row>
    <row r="378" spans="1:130" ht="17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</row>
    <row r="379" spans="1:130" ht="17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</row>
    <row r="380" spans="1:130" ht="17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</row>
    <row r="381" spans="1:130" ht="17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</row>
    <row r="382" spans="1:130" ht="17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</row>
    <row r="383" spans="1:130" ht="17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</row>
    <row r="384" spans="1:130" ht="17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</row>
    <row r="385" spans="1:130" ht="17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</row>
    <row r="386" spans="1:130" ht="17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</row>
    <row r="387" spans="1:130" ht="17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</row>
    <row r="388" spans="1:130" ht="17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</row>
    <row r="389" spans="1:130" ht="17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</row>
    <row r="390" spans="1:130" ht="17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</row>
    <row r="391" spans="1:130" ht="17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</row>
    <row r="392" spans="1:130" ht="17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</row>
    <row r="393" spans="1:130" ht="17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</row>
    <row r="394" spans="1:130" ht="17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</row>
    <row r="395" spans="1:130" ht="17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</row>
    <row r="396" spans="1:130" ht="17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</row>
    <row r="397" spans="1:130" ht="17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</row>
    <row r="398" spans="1:130" ht="17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</row>
    <row r="399" spans="1:130" ht="17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</row>
    <row r="400" spans="1:130" ht="17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</row>
    <row r="401" spans="1:130" ht="17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</row>
    <row r="402" spans="1:130" ht="17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</row>
    <row r="403" spans="1:130" ht="17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</row>
    <row r="404" spans="1:130" ht="17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</row>
    <row r="405" spans="1:130" ht="17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</row>
    <row r="406" spans="1:130" ht="17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</row>
    <row r="407" spans="1:130" ht="17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</row>
    <row r="408" spans="1:130" ht="17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</row>
    <row r="409" spans="1:130" ht="17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</row>
    <row r="410" spans="1:130" ht="17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</row>
    <row r="411" spans="1:130" ht="17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</row>
    <row r="412" spans="1:130" ht="17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</row>
    <row r="413" spans="1:130" ht="17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</row>
    <row r="414" spans="1:130" ht="17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</row>
    <row r="415" spans="1:130" ht="17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</row>
    <row r="416" spans="1:130" ht="17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</row>
    <row r="417" spans="1:130" ht="17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</row>
    <row r="418" spans="1:130" ht="17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</row>
    <row r="419" spans="1:130" ht="17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</row>
    <row r="420" spans="1:130" ht="17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</row>
    <row r="421" spans="1:130" ht="17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</row>
    <row r="422" spans="1:130" ht="17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</row>
    <row r="423" spans="1:130" ht="17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</row>
    <row r="424" spans="1:130" ht="17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</row>
    <row r="425" spans="1:130" ht="17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</row>
    <row r="426" spans="1:130" ht="17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</row>
    <row r="427" spans="1:130" ht="17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</row>
    <row r="428" spans="1:130" ht="17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</row>
    <row r="429" spans="1:130" ht="17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</row>
    <row r="430" spans="1:130" ht="17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</row>
    <row r="431" spans="1:130" ht="17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</row>
    <row r="432" spans="1:130" ht="17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</row>
    <row r="433" spans="1:130" ht="17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</row>
    <row r="434" spans="1:130" ht="17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</row>
    <row r="435" spans="1:130" ht="17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</row>
    <row r="436" spans="1:130" ht="17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</row>
    <row r="437" spans="1:130" ht="17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</row>
    <row r="438" spans="1:130" ht="17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</row>
    <row r="439" spans="1:130" ht="17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</row>
    <row r="440" spans="1:130" ht="17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</row>
    <row r="441" spans="1:130" ht="17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</row>
    <row r="442" spans="1:130" ht="17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</row>
    <row r="443" spans="1:130" ht="17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</row>
    <row r="444" spans="1:130" ht="17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</row>
    <row r="445" spans="1:130" ht="17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</row>
    <row r="446" spans="1:130" ht="17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</row>
    <row r="447" spans="1:130" ht="17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</row>
    <row r="448" spans="1:130" ht="17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</row>
    <row r="449" spans="1:130" ht="17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</row>
    <row r="450" spans="1:130" ht="17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</row>
    <row r="451" spans="1:130" ht="17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</row>
    <row r="452" spans="1:130" ht="17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</row>
    <row r="453" spans="1:130" ht="17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</row>
    <row r="454" spans="1:130" ht="17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</row>
    <row r="455" spans="1:130" ht="17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</row>
    <row r="456" spans="1:130" ht="17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</row>
    <row r="457" spans="1:130" ht="17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</row>
    <row r="458" spans="1:130" ht="17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</row>
    <row r="459" spans="1:130" ht="17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</row>
    <row r="460" spans="1:130" ht="17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</row>
    <row r="461" spans="1:130" ht="17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</row>
    <row r="462" spans="1:130" ht="17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</row>
    <row r="463" spans="1:130" ht="17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</row>
    <row r="464" spans="1:130" ht="17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</row>
    <row r="465" spans="1:130" ht="17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</row>
    <row r="466" spans="1:130" ht="17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</row>
    <row r="467" spans="1:130" ht="17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</row>
    <row r="468" spans="1:130" ht="17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</row>
    <row r="469" spans="1:130" ht="17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</row>
    <row r="470" spans="1:130" ht="17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</row>
    <row r="471" spans="1:130" ht="17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</row>
    <row r="472" spans="1:130" ht="17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</row>
    <row r="473" spans="1:130" ht="17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</row>
    <row r="474" spans="1:130" ht="17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</row>
    <row r="475" spans="1:130" ht="17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</row>
    <row r="476" spans="1:130" ht="17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</row>
    <row r="477" spans="1:130" ht="17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</row>
    <row r="478" spans="1:130" ht="17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</row>
    <row r="479" spans="1:130" ht="17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</row>
    <row r="480" spans="1:130" ht="17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</row>
    <row r="481" spans="1:130" ht="17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</row>
    <row r="482" spans="1:130" ht="17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</row>
    <row r="483" spans="1:130" ht="17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</row>
    <row r="484" spans="1:130" ht="17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</row>
    <row r="485" spans="1:130" ht="17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</row>
    <row r="486" spans="1:130" ht="17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</row>
    <row r="487" spans="1:130" ht="17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</row>
    <row r="488" spans="1:130" ht="17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</row>
    <row r="489" spans="1:130" ht="17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</row>
    <row r="490" spans="1:130" ht="17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</row>
    <row r="491" spans="1:130" ht="17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</row>
    <row r="492" spans="1:130" ht="17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</row>
    <row r="493" spans="1:130" ht="17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</row>
    <row r="494" spans="1:130" ht="17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</row>
    <row r="495" spans="1:130" ht="17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</row>
    <row r="496" spans="1:130" ht="17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</row>
    <row r="497" spans="1:130" ht="17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</row>
    <row r="498" spans="1:130" ht="17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</row>
    <row r="499" spans="1:130" ht="17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</row>
    <row r="500" spans="1:130" ht="17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</row>
    <row r="501" spans="1:130" ht="17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</row>
    <row r="502" spans="1:130" ht="17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</row>
    <row r="503" spans="1:130" ht="17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</row>
    <row r="504" spans="1:130" ht="17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</row>
    <row r="505" spans="1:130" ht="17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</row>
    <row r="506" spans="1:130" ht="17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</row>
    <row r="507" spans="1:130" ht="17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</row>
    <row r="508" spans="1:130" ht="17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</row>
    <row r="509" spans="1:130" ht="17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</row>
    <row r="510" spans="1:130" ht="17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</row>
    <row r="511" spans="1:130" ht="17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</row>
    <row r="512" spans="1:130" ht="17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</row>
    <row r="513" spans="1:130" ht="17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</row>
    <row r="514" spans="1:130" ht="17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</row>
    <row r="515" spans="1:130" ht="17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</row>
    <row r="516" spans="1:130" ht="17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</row>
  </sheetData>
  <sheetProtection/>
  <protectedRanges>
    <protectedRange sqref="AM9:AN80" name="Range4_18_1_2"/>
    <protectedRange sqref="AP9:AP35 AP37:AP80 AQ9:AQ80" name="Range4_19_1_2"/>
    <protectedRange sqref="AP36" name="Range5_20_6"/>
    <protectedRange sqref="AS44 AS9:AS41 AT9:AT80" name="Range5_28_1"/>
    <protectedRange sqref="AS42" name="Range5_3_1_2"/>
    <protectedRange sqref="AS43" name="Range5_3_1_1_2"/>
    <protectedRange sqref="AS45" name="Range5_3_1_3"/>
    <protectedRange sqref="AX59:AX80 AX9:AX43 AX45:AX57 AY9:AY80" name="Range4_9_2"/>
    <protectedRange sqref="AX44" name="Range5_19_1_1_1"/>
    <protectedRange sqref="AX58" name="Range5_19_2"/>
    <protectedRange sqref="BS9:BS41 BS43:BS44 BT9:BT80" name="Range5_19_1"/>
    <protectedRange sqref="BS42" name="Range5_20_3_1"/>
    <protectedRange sqref="BS46" name="Range5_20_4_2"/>
    <protectedRange sqref="BS45" name="Range5_20_1_6"/>
    <protectedRange sqref="BS47:BS50" name="Range5_20_4_3"/>
    <protectedRange sqref="BS52:BS53 BS58" name="Range5_20_5_1"/>
    <protectedRange sqref="BS51" name="Range5_14_1_1"/>
    <protectedRange sqref="BS54:BS57" name="Range5_21_1_1"/>
    <protectedRange sqref="BS59:BS60" name="Range5_21_1_1_1"/>
    <protectedRange sqref="BS67" name="Range5_21_2"/>
    <protectedRange sqref="BS61:BS66" name="Range5_21_1_2"/>
    <protectedRange sqref="BS68:BS80" name="Range5_21_2_1"/>
    <protectedRange sqref="CA42 CA9:CA23 CA25:CA40 CB9:CB80" name="Range5_21_1"/>
    <protectedRange sqref="CA41" name="Range5_4"/>
    <protectedRange sqref="CD9:CD44 CE9:CE80" name="Range4_10"/>
    <protectedRange sqref="CD45:CD50" name="Range5_24_4"/>
    <protectedRange sqref="CD51:CD60" name="Range4_2"/>
    <protectedRange sqref="CD61:CD80" name="Range4_4"/>
    <protectedRange sqref="CO9:CO42 CP9:CP80" name="Range4"/>
    <protectedRange sqref="CR9:CR42 CS9:CS80" name="Range5_24_1"/>
    <protectedRange sqref="DH11" name="Range6_1_1_1_1"/>
    <protectedRange sqref="C40:D41" name="Range4_13"/>
    <protectedRange sqref="C9:D38" name="Range1_1_1_1_1"/>
    <protectedRange sqref="C39:D39" name="Range1_1_1_1_2"/>
    <protectedRange sqref="C42:D42" name="Range1_1_1_1_3"/>
    <protectedRange sqref="D43:D80" name="Range1_1_1_1_4"/>
    <protectedRange sqref="DT9:DT42 DU9:DU80" name="Range6_1_2"/>
    <protectedRange sqref="AJ9:AJ80 AI9:AI42" name="Range4_1_10"/>
    <protectedRange sqref="BK9:BK42 BL9:BL80" name="Range5_1_9"/>
    <protectedRange sqref="BO9:BO42 BP9:BP80" name="Range5_1_10"/>
    <protectedRange sqref="BW9:BW42 BX9:BX80" name="Range5_1_11"/>
    <protectedRange sqref="CG9:CG33 CG35:CG42 CH9:CH80" name="Range5_1"/>
    <protectedRange sqref="CK82:CL94 CK9:CK42 CL9:CL80" name="Range5_28"/>
    <protectedRange sqref="S9:S42 T9:T80" name="Range4_1"/>
    <protectedRange sqref="W9:W42 X9:X80" name="Range4_1_1"/>
    <protectedRange sqref="AA11:AA42 AA9 AB9:AB80" name="Range4_1_2"/>
    <protectedRange sqref="AE9:AE42 AF9:AF80" name="Range4_1_3"/>
    <protectedRange sqref="CX9:CX42 CY9:CY80" name="Range5_1_1"/>
    <protectedRange sqref="C64:C66 C61 C44" name="Range4_13_2"/>
    <protectedRange sqref="C43" name="Range1_1_1_1_4_2"/>
    <protectedRange sqref="C45:C46" name="Range1_1_1_1_5_2"/>
    <protectedRange sqref="C47:C48" name="Range1_1_1_1_6_2"/>
    <protectedRange sqref="C49:C50" name="Range1_1_1_1_7_2"/>
    <protectedRange sqref="C51:C53" name="Range1_1_1_1_8_2"/>
    <protectedRange sqref="C54:C55" name="Range1_1_1_1_10_2"/>
    <protectedRange sqref="C56:C58" name="Range1_1_1_1_11_2"/>
    <protectedRange sqref="C59:C60" name="Range1_1_1_1_12_2"/>
    <protectedRange sqref="C62:C63" name="Range1_1_1_1_9_2"/>
    <protectedRange sqref="C67:C71" name="Range1_1_1_1_13_2"/>
    <protectedRange sqref="C72:C74" name="Range4_24_1_1_2"/>
    <protectedRange sqref="C75:C77" name="Range4_9_1_1_2"/>
    <protectedRange sqref="C78:C80" name="Range4_9_1_1_1_1_2"/>
    <protectedRange sqref="S43:S80" name="Range4_1_5"/>
    <protectedRange sqref="W43:W80" name="Range4_1_1_3"/>
    <protectedRange sqref="AA43:AA80" name="Range4_1_2_2"/>
    <protectedRange sqref="AE43:AE80" name="Range4_1_3_2"/>
    <protectedRange sqref="AI43:AI80" name="Range4_1_10_2"/>
    <protectedRange sqref="BK43:BK80" name="Range5_1_9_2"/>
    <protectedRange sqref="BO43:BO80" name="Range5_1_10_2"/>
    <protectedRange sqref="BW43:BW80" name="Range5_1_11_2"/>
    <protectedRange sqref="CA43:CA44" name="Range5_21_1_4"/>
    <protectedRange sqref="CA46" name="Range5_20_6_1_2"/>
    <protectedRange sqref="CA45" name="Range5_20_6_2_2"/>
    <protectedRange sqref="CA47:CA50" name="Range5_20_6_3_2"/>
    <protectedRange sqref="CA58 CA52:CA53" name="Range5_24_1_1_3"/>
    <protectedRange sqref="CA51" name="Range5_24_1_2_2"/>
    <protectedRange sqref="CA54:CA57" name="Range5_24_1_1_1_2"/>
    <protectedRange sqref="CA59:CA60" name="Range5_24_2_3"/>
    <protectedRange sqref="CA67" name="Range5_24_1_3_2"/>
    <protectedRange sqref="CA61:CA66" name="Range5_24_2_1_2"/>
    <protectedRange sqref="CA68:CA80" name="Range5_24_3_2"/>
    <protectedRange sqref="CG43:CG80" name="Range5_1_3"/>
    <protectedRange sqref="CK43:CK80" name="Range5_28_3"/>
    <protectedRange sqref="CO43:CO44" name="Range4_8"/>
    <protectedRange sqref="CO45:CO50" name="Range4_3_2"/>
    <protectedRange sqref="CO51:CO60" name="Range4_5_2"/>
    <protectedRange sqref="CO61:CO80" name="Range4_6_2"/>
    <protectedRange sqref="CR43 CR61:CR80" name="Range5_24_1_5"/>
    <protectedRange sqref="CR44" name="Range5_5_2"/>
    <protectedRange sqref="CR46" name="Range5_8_2"/>
    <protectedRange sqref="CR45" name="Range5_15_2"/>
    <protectedRange sqref="CR47:CR50" name="Range5_16_2"/>
    <protectedRange sqref="CR52:CR53 CR58" name="Range5_17_2"/>
    <protectedRange sqref="CR51" name="Range5_18_2"/>
    <protectedRange sqref="CR54:CR57" name="Range5_23_2"/>
    <protectedRange sqref="CR59:CR60" name="Range5_24_6"/>
    <protectedRange sqref="CX43:CX80" name="Range5_1_1_2"/>
    <protectedRange sqref="DT43:DT80" name="Range6_1_2_2"/>
    <protectedRange sqref="AS46" name="Range5_3_2_2"/>
    <protectedRange sqref="AS47:AS50" name="Range5_3_2_1_1"/>
    <protectedRange sqref="AS58 AS52:AS53" name="Range5_3_3_1"/>
    <protectedRange sqref="AS51" name="Range5_3_4_2"/>
    <protectedRange sqref="AS54:AS57" name="Range5_3_1_4_1"/>
    <protectedRange sqref="AS59:AS60" name="Range5_3_4_1_1"/>
    <protectedRange sqref="AS67" name="Range5_3_5_1"/>
    <protectedRange sqref="AS61:AS66" name="Range5_19_1_1_2"/>
    <protectedRange sqref="AS68:AS80" name="Range5_19_1_2_1"/>
    <protectedRange sqref="AA10" name="Range4_3"/>
    <protectedRange sqref="BC9:BC80" name="Range4_16"/>
    <protectedRange sqref="BF9:BF80" name="Range4_18"/>
    <protectedRange sqref="CA24" name="Range5_18"/>
    <protectedRange sqref="CG34" name="Range5_20"/>
    <protectedRange sqref="BN9:BN81" name="Range5_2"/>
    <protectedRange sqref="BR9:BR81" name="Range5_16"/>
    <protectedRange sqref="BV9:BV81" name="Range5_17"/>
    <protectedRange sqref="BZ9:BZ81" name="Range5_21"/>
    <protectedRange sqref="CJ9:CJ81" name="Range5_24"/>
    <protectedRange sqref="CN9:CN81" name="Range5_25"/>
    <protectedRange sqref="E40" name="Range4_13_1_1"/>
    <protectedRange sqref="E39" name="Range1_1_1_1_2_1_1"/>
    <protectedRange sqref="E44 E61 E64:E66" name="Range4_13_2_1"/>
    <protectedRange sqref="E43" name="Range1_1_1_1_4_2_1"/>
    <protectedRange sqref="E45:E46" name="Range1_1_1_1_5_2_1"/>
    <protectedRange sqref="E47:E48" name="Range1_1_1_1_6_2_1"/>
    <protectedRange sqref="E49:E50" name="Range1_1_1_1_7_2_1"/>
    <protectedRange sqref="E51:E53" name="Range1_1_1_1_8_2_1"/>
    <protectedRange sqref="E54:E55" name="Range1_1_1_1_10_2_1"/>
    <protectedRange sqref="E56:E58" name="Range1_1_1_1_11_2_1"/>
    <protectedRange sqref="E59:E60" name="Range1_1_1_1_12_2_1"/>
    <protectedRange sqref="E62:E63" name="Range1_1_1_1_9_2_1"/>
    <protectedRange sqref="E67:E71" name="Range1_1_1_1_13_2_1"/>
    <protectedRange sqref="E72:E74" name="Range4_24_1_1_2_1"/>
    <protectedRange sqref="E75:E77" name="Range4_9_1_1_2_1"/>
    <protectedRange sqref="E78:E80" name="Range4_9_1_1_1_1_2_1"/>
    <protectedRange sqref="U9:U80" name="Range4_9"/>
    <protectedRange sqref="Y9:Y80" name="Range4_11"/>
    <protectedRange sqref="AC9:AC80" name="Range4_12"/>
    <protectedRange sqref="AG9:AG80" name="Range4_14"/>
    <protectedRange sqref="AK9:AK80" name="Range4_15"/>
    <protectedRange sqref="AR9:AR80" name="Range4_23"/>
    <protectedRange sqref="AU9:AU80" name="Range4_5"/>
    <protectedRange sqref="AZ9:AZ80" name="Range4_6"/>
    <protectedRange sqref="BM9:BM80" name="Range5"/>
    <protectedRange sqref="BQ9:BQ80" name="Range5_3"/>
    <protectedRange sqref="BU9:BU80" name="Range5_5"/>
    <protectedRange sqref="BY9:BY80" name="Range5_6"/>
    <protectedRange sqref="CC9:CC80" name="Range5_7"/>
    <protectedRange sqref="CF9:CF80" name="Range5_8"/>
    <protectedRange sqref="CI9:CI80" name="Range5_9"/>
    <protectedRange sqref="CM9:CM80" name="Range5_10"/>
    <protectedRange sqref="CQ9:CQ80" name="Range5_11"/>
    <protectedRange sqref="CT9:CT80" name="Range5_12"/>
    <protectedRange sqref="CW9:CW80" name="Range5_13"/>
    <protectedRange sqref="CZ9:DA80" name="Range5_14"/>
    <protectedRange sqref="DG9:DG80" name="Range6_5"/>
    <protectedRange sqref="DJ9:DJ80" name="Range6_6"/>
    <protectedRange sqref="DM9:DM80" name="Range6_7"/>
    <protectedRange sqref="DP9:DP80" name="Range6_8"/>
    <protectedRange sqref="DS9:DS80" name="Range6_11"/>
    <protectedRange sqref="DV9:DV80" name="Range6_12"/>
    <protectedRange sqref="DW9:DW80" name="Range6_13"/>
  </protectedRanges>
  <mergeCells count="58">
    <mergeCell ref="DB4:DD6"/>
    <mergeCell ref="CO6:CQ6"/>
    <mergeCell ref="BO6:BR6"/>
    <mergeCell ref="CK6:CN6"/>
    <mergeCell ref="Q3:R3"/>
    <mergeCell ref="S3:U3"/>
    <mergeCell ref="S6:V6"/>
    <mergeCell ref="AV6:AW6"/>
    <mergeCell ref="BD5:BF6"/>
    <mergeCell ref="AA6:AD6"/>
    <mergeCell ref="CA6:CC6"/>
    <mergeCell ref="CA5:CF5"/>
    <mergeCell ref="DA4:DA7"/>
    <mergeCell ref="CU5:CW6"/>
    <mergeCell ref="CK5:CN5"/>
    <mergeCell ref="CR5:CT6"/>
    <mergeCell ref="CO5:CQ5"/>
    <mergeCell ref="CG6:CJ6"/>
    <mergeCell ref="CG5:CJ5"/>
    <mergeCell ref="CD6:CF6"/>
    <mergeCell ref="BG5:BY5"/>
    <mergeCell ref="AS6:AU6"/>
    <mergeCell ref="K4:N6"/>
    <mergeCell ref="BS6:BV6"/>
    <mergeCell ref="BW6:BZ6"/>
    <mergeCell ref="BA6:BC6"/>
    <mergeCell ref="BK6:BN6"/>
    <mergeCell ref="AI6:AL6"/>
    <mergeCell ref="DH6:DJ6"/>
    <mergeCell ref="DE6:DG6"/>
    <mergeCell ref="G4:J6"/>
    <mergeCell ref="O6:R6"/>
    <mergeCell ref="DQ6:DS6"/>
    <mergeCell ref="A4:A7"/>
    <mergeCell ref="BG6:BJ6"/>
    <mergeCell ref="B4:B7"/>
    <mergeCell ref="E4:E7"/>
    <mergeCell ref="AP6:AR6"/>
    <mergeCell ref="DE4:DV4"/>
    <mergeCell ref="DK5:DM6"/>
    <mergeCell ref="DT6:DV6"/>
    <mergeCell ref="DN6:DP6"/>
    <mergeCell ref="DE5:DJ5"/>
    <mergeCell ref="A1:R1"/>
    <mergeCell ref="A2:R2"/>
    <mergeCell ref="DN5:DV5"/>
    <mergeCell ref="CX5:CZ6"/>
    <mergeCell ref="AX6:AZ6"/>
    <mergeCell ref="C4:C7"/>
    <mergeCell ref="F4:F7"/>
    <mergeCell ref="DX4:DZ6"/>
    <mergeCell ref="AP5:BC5"/>
    <mergeCell ref="W6:Z6"/>
    <mergeCell ref="O5:AO5"/>
    <mergeCell ref="AM6:AO6"/>
    <mergeCell ref="AE6:AH6"/>
    <mergeCell ref="D4:D7"/>
    <mergeCell ref="DW4:DW7"/>
  </mergeCells>
  <printOptions/>
  <pageMargins left="0.15748031496063" right="0.236220472440945" top="0.196850393700787" bottom="0.196850393700787" header="0.15748031496063" footer="0.19685039370078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1"/>
  <sheetViews>
    <sheetView zoomScalePageLayoutView="0" workbookViewId="0" topLeftCell="A1">
      <pane ySplit="3525" topLeftCell="A40" activePane="bottomLeft" state="split"/>
      <selection pane="topLeft" activeCell="A1" sqref="A1"/>
      <selection pane="bottomLeft" activeCell="P40" sqref="P40"/>
    </sheetView>
  </sheetViews>
  <sheetFormatPr defaultColWidth="8.796875" defaultRowHeight="15"/>
  <cols>
    <col min="1" max="1" width="4.19921875" style="38" customWidth="1"/>
    <col min="2" max="2" width="15.3984375" style="38" customWidth="1"/>
    <col min="3" max="3" width="10.5" style="38" customWidth="1"/>
    <col min="4" max="4" width="8.8984375" style="38" customWidth="1"/>
    <col min="5" max="5" width="8.3984375" style="38" customWidth="1"/>
    <col min="6" max="6" width="10.3984375" style="38" customWidth="1"/>
    <col min="7" max="7" width="11.3984375" style="38" customWidth="1"/>
    <col min="8" max="8" width="10.8984375" style="38" customWidth="1"/>
    <col min="9" max="9" width="12.09765625" style="38" customWidth="1"/>
    <col min="10" max="10" width="10.5" style="38" customWidth="1"/>
    <col min="11" max="11" width="10.3984375" style="38" customWidth="1"/>
    <col min="12" max="12" width="8.19921875" style="38" customWidth="1"/>
    <col min="13" max="13" width="11.19921875" style="38" customWidth="1"/>
    <col min="14" max="14" width="11" style="38" customWidth="1"/>
    <col min="15" max="16" width="11.5" style="38" customWidth="1"/>
    <col min="17" max="16384" width="9" style="38" customWidth="1"/>
  </cols>
  <sheetData>
    <row r="1" ht="5.25" customHeight="1"/>
    <row r="2" spans="3:16" ht="24" customHeight="1">
      <c r="C2" s="127" t="s">
        <v>126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ht="17.25">
      <c r="I3" s="37" t="s">
        <v>50</v>
      </c>
    </row>
    <row r="4" spans="1:16" ht="69.75" customHeight="1">
      <c r="A4" s="128" t="s">
        <v>19</v>
      </c>
      <c r="B4" s="131" t="s">
        <v>18</v>
      </c>
      <c r="C4" s="134" t="s">
        <v>127</v>
      </c>
      <c r="D4" s="80"/>
      <c r="E4" s="81"/>
      <c r="F4" s="135" t="s">
        <v>133</v>
      </c>
      <c r="G4" s="135" t="s">
        <v>128</v>
      </c>
      <c r="H4" s="135" t="s">
        <v>134</v>
      </c>
      <c r="I4" s="135" t="s">
        <v>135</v>
      </c>
      <c r="J4" s="134" t="s">
        <v>129</v>
      </c>
      <c r="K4" s="80"/>
      <c r="L4" s="81"/>
      <c r="M4" s="136" t="s">
        <v>136</v>
      </c>
      <c r="N4" s="136" t="s">
        <v>128</v>
      </c>
      <c r="O4" s="136" t="s">
        <v>137</v>
      </c>
      <c r="P4" s="136" t="s">
        <v>138</v>
      </c>
    </row>
    <row r="5" spans="1:16" ht="10.5" customHeight="1" hidden="1">
      <c r="A5" s="129"/>
      <c r="B5" s="132"/>
      <c r="C5" s="137" t="s">
        <v>130</v>
      </c>
      <c r="D5" s="139"/>
      <c r="E5" s="140"/>
      <c r="F5" s="135"/>
      <c r="G5" s="135"/>
      <c r="H5" s="135"/>
      <c r="I5" s="135"/>
      <c r="J5" s="137" t="s">
        <v>130</v>
      </c>
      <c r="K5" s="139"/>
      <c r="L5" s="140"/>
      <c r="M5" s="136"/>
      <c r="N5" s="136"/>
      <c r="O5" s="136"/>
      <c r="P5" s="136"/>
    </row>
    <row r="6" spans="1:16" ht="30" customHeight="1">
      <c r="A6" s="129"/>
      <c r="B6" s="132"/>
      <c r="C6" s="138"/>
      <c r="D6" s="1" t="s">
        <v>131</v>
      </c>
      <c r="E6" s="1" t="s">
        <v>30</v>
      </c>
      <c r="F6" s="135"/>
      <c r="G6" s="135"/>
      <c r="H6" s="135"/>
      <c r="I6" s="135"/>
      <c r="J6" s="138"/>
      <c r="K6" s="1" t="s">
        <v>131</v>
      </c>
      <c r="L6" s="1" t="s">
        <v>30</v>
      </c>
      <c r="M6" s="136"/>
      <c r="N6" s="136"/>
      <c r="O6" s="136"/>
      <c r="P6" s="136"/>
    </row>
    <row r="7" spans="1:16" ht="15" customHeight="1">
      <c r="A7" s="130"/>
      <c r="B7" s="133"/>
      <c r="C7" s="39">
        <v>1</v>
      </c>
      <c r="D7" s="39">
        <v>2</v>
      </c>
      <c r="E7" s="39">
        <v>3</v>
      </c>
      <c r="F7" s="39">
        <v>4</v>
      </c>
      <c r="G7" s="39">
        <v>6</v>
      </c>
      <c r="H7" s="39">
        <v>7</v>
      </c>
      <c r="I7" s="39">
        <v>8</v>
      </c>
      <c r="J7" s="39">
        <v>9</v>
      </c>
      <c r="K7" s="39">
        <v>10</v>
      </c>
      <c r="L7" s="39">
        <v>11</v>
      </c>
      <c r="M7" s="39">
        <v>12</v>
      </c>
      <c r="N7" s="39">
        <v>14</v>
      </c>
      <c r="O7" s="39">
        <v>15</v>
      </c>
      <c r="P7" s="39">
        <v>16</v>
      </c>
    </row>
    <row r="8" spans="1:16" ht="19.5" customHeight="1">
      <c r="A8" s="40">
        <v>1</v>
      </c>
      <c r="B8" s="15" t="s">
        <v>54</v>
      </c>
      <c r="C8" s="28">
        <f>'t18'!O9</f>
        <v>136000</v>
      </c>
      <c r="D8" s="28">
        <f>'t18'!Q9</f>
        <v>32941.428700000004</v>
      </c>
      <c r="E8" s="28">
        <f>D8/C8*100</f>
        <v>24.22163875</v>
      </c>
      <c r="F8" s="41">
        <f>17798+76061.8+166819</f>
        <v>260678.8</v>
      </c>
      <c r="G8" s="42">
        <f>18836+116149.5</f>
        <v>134985.5</v>
      </c>
      <c r="H8" s="43">
        <v>1335</v>
      </c>
      <c r="I8" s="44">
        <v>0</v>
      </c>
      <c r="J8" s="28">
        <f>'t18'!W9</f>
        <v>30000</v>
      </c>
      <c r="K8" s="28">
        <f>'t18'!Y9</f>
        <v>8639.9419</v>
      </c>
      <c r="L8" s="28">
        <f>K8/J8*100</f>
        <v>28.799806333333333</v>
      </c>
      <c r="M8" s="45">
        <f>107399.6+6905.1</f>
        <v>114304.70000000001</v>
      </c>
      <c r="N8" s="45">
        <f>5252.3+56936</f>
        <v>62188.3</v>
      </c>
      <c r="O8" s="43">
        <v>62</v>
      </c>
      <c r="P8" s="44">
        <v>0</v>
      </c>
    </row>
    <row r="9" spans="1:16" ht="19.5" customHeight="1">
      <c r="A9" s="40">
        <v>2</v>
      </c>
      <c r="B9" s="15" t="s">
        <v>55</v>
      </c>
      <c r="C9" s="28">
        <f>'t18'!O10</f>
        <v>8001.2</v>
      </c>
      <c r="D9" s="28">
        <f>'t18'!Q10</f>
        <v>1324.513</v>
      </c>
      <c r="E9" s="28">
        <f aca="true" t="shared" si="0" ref="E9:E72">D9/C9*100</f>
        <v>16.55392941058841</v>
      </c>
      <c r="F9" s="41">
        <f>2406.2+3932.5</f>
        <v>6338.7</v>
      </c>
      <c r="G9" s="42">
        <v>2717.8</v>
      </c>
      <c r="H9" s="43">
        <v>73</v>
      </c>
      <c r="I9" s="44">
        <v>0</v>
      </c>
      <c r="J9" s="28">
        <f>'t18'!W10</f>
        <v>5006.2</v>
      </c>
      <c r="K9" s="28">
        <f>'t18'!Y10</f>
        <v>735.686</v>
      </c>
      <c r="L9" s="28">
        <f aca="true" t="shared" si="1" ref="L9:L72">K9/J9*100</f>
        <v>14.695497582997085</v>
      </c>
      <c r="M9" s="45">
        <v>10364.2</v>
      </c>
      <c r="N9" s="45">
        <v>6447.8</v>
      </c>
      <c r="O9" s="43">
        <v>457.9</v>
      </c>
      <c r="P9" s="44">
        <v>0</v>
      </c>
    </row>
    <row r="10" spans="1:16" ht="19.5" customHeight="1">
      <c r="A10" s="40">
        <v>3</v>
      </c>
      <c r="B10" s="15" t="s">
        <v>56</v>
      </c>
      <c r="C10" s="28">
        <f>'t18'!O11</f>
        <v>1835.1999999999998</v>
      </c>
      <c r="D10" s="28">
        <f>'t18'!Q11</f>
        <v>470.40099999999995</v>
      </c>
      <c r="E10" s="28">
        <f t="shared" si="0"/>
        <v>25.632138186573673</v>
      </c>
      <c r="F10" s="41">
        <f>685.2+342.7</f>
        <v>1027.9</v>
      </c>
      <c r="G10" s="42">
        <v>420</v>
      </c>
      <c r="H10" s="43">
        <v>166.8</v>
      </c>
      <c r="I10" s="44">
        <v>0</v>
      </c>
      <c r="J10" s="28">
        <f>'t18'!W11</f>
        <v>585</v>
      </c>
      <c r="K10" s="28">
        <f>'t18'!Y11</f>
        <v>74.17</v>
      </c>
      <c r="L10" s="28">
        <f t="shared" si="1"/>
        <v>12.67863247863248</v>
      </c>
      <c r="M10" s="45">
        <v>443</v>
      </c>
      <c r="N10" s="45">
        <v>218.4</v>
      </c>
      <c r="O10" s="43">
        <v>0</v>
      </c>
      <c r="P10" s="44">
        <v>0</v>
      </c>
    </row>
    <row r="11" spans="1:16" ht="19.5" customHeight="1">
      <c r="A11" s="40">
        <v>4</v>
      </c>
      <c r="B11" s="15" t="s">
        <v>57</v>
      </c>
      <c r="C11" s="28">
        <f>'t18'!O12</f>
        <v>1441</v>
      </c>
      <c r="D11" s="28">
        <f>'t18'!Q12</f>
        <v>547.103</v>
      </c>
      <c r="E11" s="28">
        <f t="shared" si="0"/>
        <v>37.966897987508666</v>
      </c>
      <c r="F11" s="41">
        <f>519.8+162.8</f>
        <v>682.5999999999999</v>
      </c>
      <c r="G11" s="42">
        <v>328.7</v>
      </c>
      <c r="H11" s="43">
        <v>27.3</v>
      </c>
      <c r="I11" s="44">
        <v>0</v>
      </c>
      <c r="J11" s="28">
        <f>'t18'!W12</f>
        <v>1705</v>
      </c>
      <c r="K11" s="28">
        <f>'t18'!Y12</f>
        <v>245</v>
      </c>
      <c r="L11" s="28">
        <f t="shared" si="1"/>
        <v>14.369501466275661</v>
      </c>
      <c r="M11" s="45">
        <v>1525.7</v>
      </c>
      <c r="N11" s="45">
        <v>982.6</v>
      </c>
      <c r="O11" s="43">
        <v>312.3</v>
      </c>
      <c r="P11" s="44">
        <v>0</v>
      </c>
    </row>
    <row r="12" spans="1:16" ht="19.5" customHeight="1">
      <c r="A12" s="40">
        <v>5</v>
      </c>
      <c r="B12" s="15" t="s">
        <v>58</v>
      </c>
      <c r="C12" s="28">
        <f>'t18'!O13</f>
        <v>3188.5</v>
      </c>
      <c r="D12" s="28">
        <f>'t18'!Q13</f>
        <v>205.273</v>
      </c>
      <c r="E12" s="28">
        <f t="shared" si="0"/>
        <v>6.437917516073388</v>
      </c>
      <c r="F12" s="41">
        <f>1522.6+137</f>
        <v>1659.6</v>
      </c>
      <c r="G12" s="42">
        <v>801.3</v>
      </c>
      <c r="H12" s="43">
        <f>3.7+286</f>
        <v>289.7</v>
      </c>
      <c r="I12" s="44">
        <v>0</v>
      </c>
      <c r="J12" s="28">
        <f>'t18'!W13</f>
        <v>4230.9</v>
      </c>
      <c r="K12" s="28">
        <f>'t18'!Y13</f>
        <v>90.9</v>
      </c>
      <c r="L12" s="28">
        <f t="shared" si="1"/>
        <v>2.1484790470112745</v>
      </c>
      <c r="M12" s="45">
        <v>11747</v>
      </c>
      <c r="N12" s="45">
        <v>9903.3</v>
      </c>
      <c r="O12" s="43">
        <v>387.9</v>
      </c>
      <c r="P12" s="44">
        <v>0</v>
      </c>
    </row>
    <row r="13" spans="1:16" ht="19.5" customHeight="1">
      <c r="A13" s="40">
        <v>6</v>
      </c>
      <c r="B13" s="15" t="s">
        <v>59</v>
      </c>
      <c r="C13" s="28">
        <f>'t18'!O14</f>
        <v>10074.8</v>
      </c>
      <c r="D13" s="28">
        <f>'t18'!Q14</f>
        <v>1827.274</v>
      </c>
      <c r="E13" s="28">
        <f t="shared" si="0"/>
        <v>18.137074681383254</v>
      </c>
      <c r="F13" s="41">
        <f>2945+7196.5</f>
        <v>10141.5</v>
      </c>
      <c r="G13" s="42">
        <v>4998.8</v>
      </c>
      <c r="H13" s="43">
        <f>345.5+256.3</f>
        <v>601.8</v>
      </c>
      <c r="I13" s="44">
        <v>0</v>
      </c>
      <c r="J13" s="28">
        <f>'t18'!W14</f>
        <v>2801.9</v>
      </c>
      <c r="K13" s="28">
        <f>'t18'!Y14</f>
        <v>545.3825</v>
      </c>
      <c r="L13" s="28">
        <f t="shared" si="1"/>
        <v>19.464738213355222</v>
      </c>
      <c r="M13" s="45">
        <v>5694.7</v>
      </c>
      <c r="N13" s="45">
        <v>3376.5</v>
      </c>
      <c r="O13" s="43">
        <v>254.7</v>
      </c>
      <c r="P13" s="44">
        <v>0</v>
      </c>
    </row>
    <row r="14" spans="1:16" ht="19.5" customHeight="1">
      <c r="A14" s="40">
        <v>7</v>
      </c>
      <c r="B14" s="15" t="s">
        <v>60</v>
      </c>
      <c r="C14" s="28">
        <f>'t18'!O15</f>
        <v>1916</v>
      </c>
      <c r="D14" s="28">
        <f>'t18'!Q15</f>
        <v>584.871</v>
      </c>
      <c r="E14" s="28">
        <f t="shared" si="0"/>
        <v>30.52562630480167</v>
      </c>
      <c r="F14" s="41">
        <f>537.2+1856.6</f>
        <v>2393.8</v>
      </c>
      <c r="G14" s="42">
        <v>1204.3</v>
      </c>
      <c r="H14" s="43">
        <v>23.5</v>
      </c>
      <c r="I14" s="44">
        <v>0</v>
      </c>
      <c r="J14" s="28">
        <f>'t18'!W15</f>
        <v>3557.8</v>
      </c>
      <c r="K14" s="28">
        <f>'t18'!Y15</f>
        <v>584.982</v>
      </c>
      <c r="L14" s="28">
        <f t="shared" si="1"/>
        <v>16.44223958626117</v>
      </c>
      <c r="M14" s="45">
        <v>7122.8</v>
      </c>
      <c r="N14" s="45">
        <v>4001</v>
      </c>
      <c r="O14" s="43">
        <v>323.5</v>
      </c>
      <c r="P14" s="44">
        <v>0</v>
      </c>
    </row>
    <row r="15" spans="1:16" ht="19.5" customHeight="1">
      <c r="A15" s="40">
        <v>8</v>
      </c>
      <c r="B15" s="15" t="s">
        <v>61</v>
      </c>
      <c r="C15" s="28">
        <f>'t18'!O16</f>
        <v>3342</v>
      </c>
      <c r="D15" s="28">
        <f>'t18'!Q16</f>
        <v>643.101</v>
      </c>
      <c r="E15" s="28">
        <f t="shared" si="0"/>
        <v>19.242998204667863</v>
      </c>
      <c r="F15" s="41">
        <f>5756+446</f>
        <v>6202</v>
      </c>
      <c r="G15" s="42">
        <v>785.9</v>
      </c>
      <c r="H15" s="43">
        <v>97</v>
      </c>
      <c r="I15" s="44">
        <v>0</v>
      </c>
      <c r="J15" s="28">
        <f>'t18'!W16</f>
        <v>4620</v>
      </c>
      <c r="K15" s="28">
        <f>'t18'!Y16</f>
        <v>357.6915</v>
      </c>
      <c r="L15" s="28">
        <f t="shared" si="1"/>
        <v>7.74224025974026</v>
      </c>
      <c r="M15" s="45">
        <v>8579</v>
      </c>
      <c r="N15" s="45">
        <v>6588.2</v>
      </c>
      <c r="O15" s="43">
        <v>650</v>
      </c>
      <c r="P15" s="44">
        <v>0</v>
      </c>
    </row>
    <row r="16" spans="1:16" ht="19.5" customHeight="1">
      <c r="A16" s="40">
        <v>9</v>
      </c>
      <c r="B16" s="15" t="s">
        <v>62</v>
      </c>
      <c r="C16" s="28">
        <f>'t18'!O17</f>
        <v>5200.700000000001</v>
      </c>
      <c r="D16" s="28">
        <f>'t18'!Q17</f>
        <v>632.356</v>
      </c>
      <c r="E16" s="28">
        <f t="shared" si="0"/>
        <v>12.15905551175803</v>
      </c>
      <c r="F16" s="41">
        <f>4865.3+919.8</f>
        <v>5785.1</v>
      </c>
      <c r="G16" s="42">
        <v>2761.8</v>
      </c>
      <c r="H16" s="43">
        <f>131.4+341.5</f>
        <v>472.9</v>
      </c>
      <c r="I16" s="44">
        <v>0</v>
      </c>
      <c r="J16" s="28">
        <f>'t18'!W17</f>
        <v>1750.3</v>
      </c>
      <c r="K16" s="28">
        <f>'t18'!Y17</f>
        <v>233.188</v>
      </c>
      <c r="L16" s="28">
        <f t="shared" si="1"/>
        <v>13.322744672341885</v>
      </c>
      <c r="M16" s="45">
        <v>2098.2</v>
      </c>
      <c r="N16" s="45">
        <v>1452.2</v>
      </c>
      <c r="O16" s="43">
        <v>200</v>
      </c>
      <c r="P16" s="44">
        <v>0</v>
      </c>
    </row>
    <row r="17" spans="1:16" ht="19.5" customHeight="1">
      <c r="A17" s="40">
        <v>10</v>
      </c>
      <c r="B17" s="15" t="s">
        <v>63</v>
      </c>
      <c r="C17" s="28">
        <f>'t18'!O18</f>
        <v>18041.1</v>
      </c>
      <c r="D17" s="28">
        <f>'t18'!Q18</f>
        <v>2476.236</v>
      </c>
      <c r="E17" s="28">
        <f t="shared" si="0"/>
        <v>13.725526714003028</v>
      </c>
      <c r="F17" s="41">
        <f>15923.4+11601.4</f>
        <v>27524.8</v>
      </c>
      <c r="G17" s="42">
        <v>13201.9</v>
      </c>
      <c r="H17" s="43">
        <v>1239.6</v>
      </c>
      <c r="I17" s="44">
        <v>0</v>
      </c>
      <c r="J17" s="28">
        <f>'t18'!W18</f>
        <v>4911.2</v>
      </c>
      <c r="K17" s="28">
        <f>'t18'!Y18</f>
        <v>698.632</v>
      </c>
      <c r="L17" s="28">
        <f t="shared" si="1"/>
        <v>14.225280990389313</v>
      </c>
      <c r="M17" s="45">
        <v>16319.3</v>
      </c>
      <c r="N17" s="45">
        <v>8801.7</v>
      </c>
      <c r="O17" s="43">
        <v>47.6</v>
      </c>
      <c r="P17" s="44">
        <v>0</v>
      </c>
    </row>
    <row r="18" spans="1:16" ht="19.5" customHeight="1">
      <c r="A18" s="40">
        <v>11</v>
      </c>
      <c r="B18" s="15" t="s">
        <v>64</v>
      </c>
      <c r="C18" s="28">
        <f>'t18'!O19</f>
        <v>71.4</v>
      </c>
      <c r="D18" s="28">
        <f>'t18'!Q19</f>
        <v>1.2</v>
      </c>
      <c r="E18" s="28">
        <f t="shared" si="0"/>
        <v>1.680672268907563</v>
      </c>
      <c r="F18" s="41">
        <v>79.6</v>
      </c>
      <c r="G18" s="42">
        <v>39.5</v>
      </c>
      <c r="H18" s="43">
        <v>0</v>
      </c>
      <c r="I18" s="44">
        <v>0</v>
      </c>
      <c r="J18" s="28">
        <f>'t18'!W19</f>
        <v>90</v>
      </c>
      <c r="K18" s="28">
        <f>'t18'!Y19</f>
        <v>5</v>
      </c>
      <c r="L18" s="28">
        <f t="shared" si="1"/>
        <v>5.555555555555555</v>
      </c>
      <c r="M18" s="45">
        <v>740.6</v>
      </c>
      <c r="N18" s="45">
        <v>402.5</v>
      </c>
      <c r="O18" s="43">
        <v>0</v>
      </c>
      <c r="P18" s="44">
        <v>0</v>
      </c>
    </row>
    <row r="19" spans="1:16" ht="19.5" customHeight="1">
      <c r="A19" s="40">
        <v>12</v>
      </c>
      <c r="B19" s="15" t="s">
        <v>65</v>
      </c>
      <c r="C19" s="28">
        <f>'t18'!O20</f>
        <v>829.6</v>
      </c>
      <c r="D19" s="28">
        <f>'t18'!Q20</f>
        <v>32.5</v>
      </c>
      <c r="E19" s="28">
        <f t="shared" si="0"/>
        <v>3.9175506268081</v>
      </c>
      <c r="F19" s="41">
        <f>115.1+2994.5</f>
        <v>3109.6</v>
      </c>
      <c r="G19" s="42">
        <v>1517.4</v>
      </c>
      <c r="H19" s="43">
        <v>0</v>
      </c>
      <c r="I19" s="44">
        <v>0</v>
      </c>
      <c r="J19" s="28">
        <f>'t18'!W20</f>
        <v>630</v>
      </c>
      <c r="K19" s="28">
        <f>'t18'!Y20</f>
        <v>0</v>
      </c>
      <c r="L19" s="28">
        <f t="shared" si="1"/>
        <v>0</v>
      </c>
      <c r="M19" s="45">
        <v>836</v>
      </c>
      <c r="N19" s="45">
        <v>547.7</v>
      </c>
      <c r="O19" s="43">
        <v>151.5</v>
      </c>
      <c r="P19" s="44">
        <v>0</v>
      </c>
    </row>
    <row r="20" spans="1:16" ht="19.5" customHeight="1">
      <c r="A20" s="40">
        <v>13</v>
      </c>
      <c r="B20" s="15" t="s">
        <v>66</v>
      </c>
      <c r="C20" s="28">
        <f>'t18'!O21</f>
        <v>16100</v>
      </c>
      <c r="D20" s="28">
        <f>'t18'!Q21</f>
        <v>5505.156999999999</v>
      </c>
      <c r="E20" s="28">
        <f t="shared" si="0"/>
        <v>34.193521739130425</v>
      </c>
      <c r="F20" s="41">
        <f>5855.5+23576.7</f>
        <v>29432.2</v>
      </c>
      <c r="G20" s="42">
        <v>17404.6</v>
      </c>
      <c r="H20" s="43">
        <v>0</v>
      </c>
      <c r="I20" s="44">
        <v>0</v>
      </c>
      <c r="J20" s="28">
        <f>'t18'!W21</f>
        <v>13000</v>
      </c>
      <c r="K20" s="28">
        <f>'t18'!Y21</f>
        <v>1127.318</v>
      </c>
      <c r="L20" s="28">
        <f t="shared" si="1"/>
        <v>8.671676923076923</v>
      </c>
      <c r="M20" s="45">
        <v>34104</v>
      </c>
      <c r="N20" s="45">
        <v>29363</v>
      </c>
      <c r="O20" s="43">
        <v>1409</v>
      </c>
      <c r="P20" s="44">
        <v>0</v>
      </c>
    </row>
    <row r="21" spans="1:16" ht="19.5" customHeight="1">
      <c r="A21" s="40">
        <v>14</v>
      </c>
      <c r="B21" s="15" t="s">
        <v>67</v>
      </c>
      <c r="C21" s="28">
        <f>'t18'!O22</f>
        <v>8550</v>
      </c>
      <c r="D21" s="28">
        <f>'t18'!Q22</f>
        <v>2083.514</v>
      </c>
      <c r="E21" s="28">
        <f t="shared" si="0"/>
        <v>24.368584795321638</v>
      </c>
      <c r="F21" s="41">
        <f>7277.7+9558.5</f>
        <v>16836.2</v>
      </c>
      <c r="G21" s="42">
        <v>7650.1</v>
      </c>
      <c r="H21" s="43">
        <v>18.8</v>
      </c>
      <c r="I21" s="44">
        <v>0</v>
      </c>
      <c r="J21" s="28">
        <f>'t18'!W22</f>
        <v>10700</v>
      </c>
      <c r="K21" s="28">
        <f>'t18'!Y22</f>
        <v>1058.369</v>
      </c>
      <c r="L21" s="28">
        <f t="shared" si="1"/>
        <v>9.89129906542056</v>
      </c>
      <c r="M21" s="45">
        <v>46976.5</v>
      </c>
      <c r="N21" s="45">
        <v>2784.3</v>
      </c>
      <c r="O21" s="43">
        <v>28.8</v>
      </c>
      <c r="P21" s="44">
        <v>0</v>
      </c>
    </row>
    <row r="22" spans="1:16" ht="19.5" customHeight="1">
      <c r="A22" s="40">
        <v>15</v>
      </c>
      <c r="B22" s="15" t="s">
        <v>68</v>
      </c>
      <c r="C22" s="28">
        <f>'t18'!O23</f>
        <v>2960</v>
      </c>
      <c r="D22" s="28">
        <f>'t18'!Q23</f>
        <v>574.39</v>
      </c>
      <c r="E22" s="28">
        <f t="shared" si="0"/>
        <v>19.405067567567567</v>
      </c>
      <c r="F22" s="41">
        <f>1815.7+639</f>
        <v>2454.7</v>
      </c>
      <c r="G22" s="42">
        <v>1109.6</v>
      </c>
      <c r="H22" s="43">
        <f>100.6+169.2</f>
        <v>269.79999999999995</v>
      </c>
      <c r="I22" s="44">
        <v>0</v>
      </c>
      <c r="J22" s="28">
        <f>'t18'!W23</f>
        <v>1754.6</v>
      </c>
      <c r="K22" s="28">
        <f>'t18'!Y23</f>
        <v>242.239</v>
      </c>
      <c r="L22" s="28">
        <f t="shared" si="1"/>
        <v>13.805938675481592</v>
      </c>
      <c r="M22" s="45">
        <v>3880.3</v>
      </c>
      <c r="N22" s="45">
        <v>2034.4</v>
      </c>
      <c r="O22" s="43">
        <v>159.5</v>
      </c>
      <c r="P22" s="44">
        <v>0</v>
      </c>
    </row>
    <row r="23" spans="1:16" ht="19.5" customHeight="1">
      <c r="A23" s="40">
        <v>16</v>
      </c>
      <c r="B23" s="15" t="s">
        <v>69</v>
      </c>
      <c r="C23" s="28">
        <f>'t18'!O24</f>
        <v>1623.4</v>
      </c>
      <c r="D23" s="28">
        <f>'t18'!Q24</f>
        <v>721.914</v>
      </c>
      <c r="E23" s="28">
        <f t="shared" si="0"/>
        <v>44.46926204262658</v>
      </c>
      <c r="F23" s="41">
        <f>274.8+134.1</f>
        <v>408.9</v>
      </c>
      <c r="G23" s="42">
        <v>180.8</v>
      </c>
      <c r="H23" s="43">
        <v>0</v>
      </c>
      <c r="I23" s="44">
        <v>0</v>
      </c>
      <c r="J23" s="28">
        <f>'t18'!W24</f>
        <v>2230.6</v>
      </c>
      <c r="K23" s="28">
        <f>'t18'!Y24</f>
        <v>361.2099</v>
      </c>
      <c r="L23" s="28">
        <f t="shared" si="1"/>
        <v>16.193396395588632</v>
      </c>
      <c r="M23" s="45">
        <v>3520.5</v>
      </c>
      <c r="N23" s="45">
        <v>3368.3</v>
      </c>
      <c r="O23" s="43">
        <v>0</v>
      </c>
      <c r="P23" s="44">
        <v>0</v>
      </c>
    </row>
    <row r="24" spans="1:16" ht="19.5" customHeight="1">
      <c r="A24" s="40">
        <v>17</v>
      </c>
      <c r="B24" s="15" t="s">
        <v>70</v>
      </c>
      <c r="C24" s="28">
        <f>'t18'!O25</f>
        <v>2586.4</v>
      </c>
      <c r="D24" s="28">
        <f>'t18'!Q25</f>
        <v>695.607</v>
      </c>
      <c r="E24" s="28">
        <f t="shared" si="0"/>
        <v>26.89479585524281</v>
      </c>
      <c r="F24" s="41">
        <f>7.5+198</f>
        <v>205.5</v>
      </c>
      <c r="G24" s="42">
        <v>36.7</v>
      </c>
      <c r="H24" s="43">
        <v>92.6</v>
      </c>
      <c r="I24" s="44">
        <v>0</v>
      </c>
      <c r="J24" s="28">
        <f>'t18'!W25</f>
        <v>3584</v>
      </c>
      <c r="K24" s="28">
        <f>'t18'!Y25</f>
        <v>257</v>
      </c>
      <c r="L24" s="28">
        <f t="shared" si="1"/>
        <v>7.170758928571429</v>
      </c>
      <c r="M24" s="45">
        <v>4651.5</v>
      </c>
      <c r="N24" s="45">
        <v>2500.4</v>
      </c>
      <c r="O24" s="43">
        <v>762.8</v>
      </c>
      <c r="P24" s="44">
        <v>0</v>
      </c>
    </row>
    <row r="25" spans="1:16" ht="19.5" customHeight="1">
      <c r="A25" s="40">
        <v>18</v>
      </c>
      <c r="B25" s="15" t="s">
        <v>71</v>
      </c>
      <c r="C25" s="28">
        <f>'t18'!O26</f>
        <v>2140.4</v>
      </c>
      <c r="D25" s="28">
        <f>'t18'!Q26</f>
        <v>35.227</v>
      </c>
      <c r="E25" s="28">
        <f t="shared" si="0"/>
        <v>1.6458138665669968</v>
      </c>
      <c r="F25" s="41">
        <f>1101.7+1129.8</f>
        <v>2231.5</v>
      </c>
      <c r="G25" s="42">
        <v>1127.8</v>
      </c>
      <c r="H25" s="43">
        <v>0</v>
      </c>
      <c r="I25" s="44">
        <v>0</v>
      </c>
      <c r="J25" s="28">
        <f>'t18'!W26</f>
        <v>4460.7</v>
      </c>
      <c r="K25" s="28">
        <f>'t18'!Y26</f>
        <v>4567.852</v>
      </c>
      <c r="L25" s="28">
        <f t="shared" si="1"/>
        <v>102.40213419418478</v>
      </c>
      <c r="M25" s="45">
        <v>16655.4</v>
      </c>
      <c r="N25" s="45">
        <v>13484.3</v>
      </c>
      <c r="O25" s="43">
        <v>0</v>
      </c>
      <c r="P25" s="44">
        <v>0</v>
      </c>
    </row>
    <row r="26" spans="1:16" ht="19.5" customHeight="1">
      <c r="A26" s="40">
        <v>19</v>
      </c>
      <c r="B26" s="15" t="s">
        <v>72</v>
      </c>
      <c r="C26" s="28">
        <f>'t18'!O27</f>
        <v>19247.4</v>
      </c>
      <c r="D26" s="28">
        <f>'t18'!Q27</f>
        <v>3366.269</v>
      </c>
      <c r="E26" s="28">
        <f t="shared" si="0"/>
        <v>17.48947390296871</v>
      </c>
      <c r="F26" s="41">
        <f>15154.4+9972.5</f>
        <v>25126.9</v>
      </c>
      <c r="G26" s="42">
        <v>13228</v>
      </c>
      <c r="H26" s="43">
        <v>788.3</v>
      </c>
      <c r="I26" s="44">
        <v>0</v>
      </c>
      <c r="J26" s="28">
        <f>'t18'!W27</f>
        <v>7470.2</v>
      </c>
      <c r="K26" s="28">
        <f>'t18'!Y27</f>
        <v>856.462</v>
      </c>
      <c r="L26" s="28">
        <f t="shared" si="1"/>
        <v>11.465047789885144</v>
      </c>
      <c r="M26" s="45">
        <v>18013.4</v>
      </c>
      <c r="N26" s="45">
        <v>10549.6</v>
      </c>
      <c r="O26" s="43">
        <v>863</v>
      </c>
      <c r="P26" s="44">
        <v>0</v>
      </c>
    </row>
    <row r="27" spans="1:16" ht="19.5" customHeight="1">
      <c r="A27" s="40">
        <v>20</v>
      </c>
      <c r="B27" s="15" t="s">
        <v>73</v>
      </c>
      <c r="C27" s="28">
        <f>'t18'!O28</f>
        <v>2974</v>
      </c>
      <c r="D27" s="28">
        <f>'t18'!Q28</f>
        <v>738.959</v>
      </c>
      <c r="E27" s="28">
        <f t="shared" si="0"/>
        <v>24.84731002017485</v>
      </c>
      <c r="F27" s="41">
        <f>1212.6+450.9</f>
        <v>1663.5</v>
      </c>
      <c r="G27" s="42">
        <v>873.1</v>
      </c>
      <c r="H27" s="43">
        <f>260.6+78</f>
        <v>338.6</v>
      </c>
      <c r="I27" s="44">
        <v>0</v>
      </c>
      <c r="J27" s="28">
        <f>'t18'!W28</f>
        <v>1495</v>
      </c>
      <c r="K27" s="28">
        <f>'t18'!Y28</f>
        <v>61.8</v>
      </c>
      <c r="L27" s="28">
        <f t="shared" si="1"/>
        <v>4.133779264214047</v>
      </c>
      <c r="M27" s="45">
        <v>1006.6</v>
      </c>
      <c r="N27" s="45">
        <v>754.4</v>
      </c>
      <c r="O27" s="43">
        <v>225.5</v>
      </c>
      <c r="P27" s="44">
        <v>0</v>
      </c>
    </row>
    <row r="28" spans="1:16" ht="19.5" customHeight="1">
      <c r="A28" s="40">
        <v>21</v>
      </c>
      <c r="B28" s="15" t="s">
        <v>74</v>
      </c>
      <c r="C28" s="28">
        <f>'t18'!O29</f>
        <v>7800</v>
      </c>
      <c r="D28" s="28">
        <f>'t18'!Q29</f>
        <v>1529.656</v>
      </c>
      <c r="E28" s="28">
        <f t="shared" si="0"/>
        <v>19.61097435897436</v>
      </c>
      <c r="F28" s="41">
        <f>1329.1+9800.2</f>
        <v>11129.300000000001</v>
      </c>
      <c r="G28" s="42">
        <v>6566.8</v>
      </c>
      <c r="H28" s="43">
        <v>77</v>
      </c>
      <c r="I28" s="44">
        <v>0</v>
      </c>
      <c r="J28" s="28">
        <f>'t18'!W29</f>
        <v>11400</v>
      </c>
      <c r="K28" s="28">
        <f>'t18'!Y29</f>
        <v>3116.1935</v>
      </c>
      <c r="L28" s="28">
        <f t="shared" si="1"/>
        <v>27.335030701754388</v>
      </c>
      <c r="M28" s="45">
        <v>17692.3</v>
      </c>
      <c r="N28" s="45">
        <v>9979.4</v>
      </c>
      <c r="O28" s="43">
        <v>607.9</v>
      </c>
      <c r="P28" s="44">
        <v>0</v>
      </c>
    </row>
    <row r="29" spans="1:16" ht="19.5" customHeight="1">
      <c r="A29" s="40">
        <v>22</v>
      </c>
      <c r="B29" s="15" t="s">
        <v>75</v>
      </c>
      <c r="C29" s="28">
        <f>'t18'!O30</f>
        <v>1129</v>
      </c>
      <c r="D29" s="28">
        <f>'t18'!Q30</f>
        <v>283.278</v>
      </c>
      <c r="E29" s="28">
        <f t="shared" si="0"/>
        <v>25.091054030115146</v>
      </c>
      <c r="F29" s="41">
        <f>914.7+1261.1</f>
        <v>2175.8</v>
      </c>
      <c r="G29" s="42">
        <v>1475.4</v>
      </c>
      <c r="H29" s="43">
        <v>165</v>
      </c>
      <c r="I29" s="44">
        <v>0</v>
      </c>
      <c r="J29" s="28">
        <f>'t18'!W30</f>
        <v>1200</v>
      </c>
      <c r="K29" s="28">
        <f>'t18'!Y30</f>
        <v>248.1</v>
      </c>
      <c r="L29" s="28">
        <f t="shared" si="1"/>
        <v>20.674999999999997</v>
      </c>
      <c r="M29" s="45">
        <v>3987.3</v>
      </c>
      <c r="N29" s="45">
        <v>1338.8</v>
      </c>
      <c r="O29" s="43">
        <v>238</v>
      </c>
      <c r="P29" s="44">
        <v>0</v>
      </c>
    </row>
    <row r="30" spans="1:16" ht="19.5" customHeight="1">
      <c r="A30" s="40">
        <v>23</v>
      </c>
      <c r="B30" s="15" t="s">
        <v>76</v>
      </c>
      <c r="C30" s="28">
        <f>'t18'!O31</f>
        <v>135</v>
      </c>
      <c r="D30" s="28">
        <f>'t18'!Q31</f>
        <v>44.5</v>
      </c>
      <c r="E30" s="28">
        <f t="shared" si="0"/>
        <v>32.96296296296296</v>
      </c>
      <c r="F30" s="41">
        <v>149.6</v>
      </c>
      <c r="G30" s="42">
        <v>60.2</v>
      </c>
      <c r="H30" s="43">
        <v>17.4</v>
      </c>
      <c r="I30" s="44">
        <v>0</v>
      </c>
      <c r="J30" s="28">
        <f>'t18'!W31</f>
        <v>580</v>
      </c>
      <c r="K30" s="28">
        <f>'t18'!Y31</f>
        <v>124.6</v>
      </c>
      <c r="L30" s="28">
        <f t="shared" si="1"/>
        <v>21.482758620689655</v>
      </c>
      <c r="M30" s="45">
        <v>1452.7</v>
      </c>
      <c r="N30" s="45">
        <v>983</v>
      </c>
      <c r="O30" s="43">
        <v>47.4</v>
      </c>
      <c r="P30" s="44">
        <v>0</v>
      </c>
    </row>
    <row r="31" spans="1:16" ht="19.5" customHeight="1">
      <c r="A31" s="40">
        <v>24</v>
      </c>
      <c r="B31" s="15" t="s">
        <v>77</v>
      </c>
      <c r="C31" s="28">
        <f>'t18'!O32</f>
        <v>525</v>
      </c>
      <c r="D31" s="28">
        <f>'t18'!Q32</f>
        <v>277</v>
      </c>
      <c r="E31" s="28">
        <f t="shared" si="0"/>
        <v>52.761904761904766</v>
      </c>
      <c r="F31" s="41">
        <f>138.8+500.3</f>
        <v>639.1</v>
      </c>
      <c r="G31" s="42">
        <v>254.1</v>
      </c>
      <c r="H31" s="43">
        <v>0</v>
      </c>
      <c r="I31" s="44">
        <v>0</v>
      </c>
      <c r="J31" s="28">
        <f>'t18'!W32</f>
        <v>800</v>
      </c>
      <c r="K31" s="28">
        <f>'t18'!Y32</f>
        <v>214.089</v>
      </c>
      <c r="L31" s="28">
        <f t="shared" si="1"/>
        <v>26.761125000000003</v>
      </c>
      <c r="M31" s="45">
        <v>4000</v>
      </c>
      <c r="N31" s="45">
        <v>2064.1</v>
      </c>
      <c r="O31" s="43">
        <v>0</v>
      </c>
      <c r="P31" s="44">
        <v>0</v>
      </c>
    </row>
    <row r="32" spans="1:16" ht="19.5" customHeight="1">
      <c r="A32" s="40">
        <v>25</v>
      </c>
      <c r="B32" s="15" t="s">
        <v>78</v>
      </c>
      <c r="C32" s="28">
        <f>'t18'!O33</f>
        <v>5648</v>
      </c>
      <c r="D32" s="28">
        <f>'t18'!Q33</f>
        <v>1601.016</v>
      </c>
      <c r="E32" s="28">
        <f t="shared" si="0"/>
        <v>28.34660056657224</v>
      </c>
      <c r="F32" s="41">
        <f>10343+6926.3</f>
        <v>17269.3</v>
      </c>
      <c r="G32" s="42">
        <v>8943.7</v>
      </c>
      <c r="H32" s="43">
        <v>0</v>
      </c>
      <c r="I32" s="44">
        <v>0</v>
      </c>
      <c r="J32" s="28">
        <f>'t18'!W33</f>
        <v>3500.4</v>
      </c>
      <c r="K32" s="28">
        <f>'t18'!Y33</f>
        <v>231.914</v>
      </c>
      <c r="L32" s="28">
        <f t="shared" si="1"/>
        <v>6.62535710204548</v>
      </c>
      <c r="M32" s="45">
        <v>6161</v>
      </c>
      <c r="N32" s="45">
        <v>3811</v>
      </c>
      <c r="O32" s="43">
        <v>0</v>
      </c>
      <c r="P32" s="44">
        <v>0</v>
      </c>
    </row>
    <row r="33" spans="1:16" ht="19.5" customHeight="1">
      <c r="A33" s="40">
        <v>26</v>
      </c>
      <c r="B33" s="20" t="s">
        <v>79</v>
      </c>
      <c r="C33" s="28">
        <f>'t18'!O34</f>
        <v>10166.7</v>
      </c>
      <c r="D33" s="28">
        <f>'t18'!Q34</f>
        <v>1785.038</v>
      </c>
      <c r="E33" s="28">
        <f t="shared" si="0"/>
        <v>17.55769325346474</v>
      </c>
      <c r="F33" s="41">
        <f>10226.8+6654.5</f>
        <v>16881.3</v>
      </c>
      <c r="G33" s="42">
        <v>8372.7</v>
      </c>
      <c r="H33" s="43">
        <v>159</v>
      </c>
      <c r="I33" s="44">
        <v>0</v>
      </c>
      <c r="J33" s="28">
        <f>'t18'!W34</f>
        <v>5616</v>
      </c>
      <c r="K33" s="28">
        <f>'t18'!Y34</f>
        <v>388.17</v>
      </c>
      <c r="L33" s="28">
        <f t="shared" si="1"/>
        <v>6.911858974358974</v>
      </c>
      <c r="M33" s="45">
        <v>14687</v>
      </c>
      <c r="N33" s="45">
        <v>9347.5</v>
      </c>
      <c r="O33" s="43">
        <v>517</v>
      </c>
      <c r="P33" s="44">
        <v>0</v>
      </c>
    </row>
    <row r="34" spans="1:16" ht="19.5" customHeight="1">
      <c r="A34" s="40">
        <v>27</v>
      </c>
      <c r="B34" s="15" t="s">
        <v>80</v>
      </c>
      <c r="C34" s="28">
        <f>'t18'!O35</f>
        <v>10000.3</v>
      </c>
      <c r="D34" s="28">
        <f>'t18'!Q35</f>
        <v>3090.038</v>
      </c>
      <c r="E34" s="28">
        <f t="shared" si="0"/>
        <v>30.899453016409513</v>
      </c>
      <c r="F34" s="41">
        <f>15119.4+5829.9</f>
        <v>20949.3</v>
      </c>
      <c r="G34" s="42">
        <v>10452.1</v>
      </c>
      <c r="H34" s="43">
        <v>0</v>
      </c>
      <c r="I34" s="44">
        <v>0</v>
      </c>
      <c r="J34" s="28">
        <f>'t18'!W35</f>
        <v>3000</v>
      </c>
      <c r="K34" s="28">
        <f>'t18'!Y35</f>
        <v>444.479</v>
      </c>
      <c r="L34" s="28">
        <f t="shared" si="1"/>
        <v>14.815966666666666</v>
      </c>
      <c r="M34" s="45">
        <v>9876.7</v>
      </c>
      <c r="N34" s="45">
        <v>6095.6</v>
      </c>
      <c r="O34" s="43">
        <v>0</v>
      </c>
      <c r="P34" s="44">
        <v>0</v>
      </c>
    </row>
    <row r="35" spans="1:16" ht="19.5" customHeight="1">
      <c r="A35" s="40">
        <v>28</v>
      </c>
      <c r="B35" s="15" t="s">
        <v>81</v>
      </c>
      <c r="C35" s="28">
        <f>'t18'!O36</f>
        <v>31552.399999999998</v>
      </c>
      <c r="D35" s="28">
        <f>'t18'!Q36</f>
        <v>4955.323</v>
      </c>
      <c r="E35" s="28">
        <f t="shared" si="0"/>
        <v>15.70505888617031</v>
      </c>
      <c r="F35" s="41">
        <f>34840.9+18739.6</f>
        <v>53580.5</v>
      </c>
      <c r="G35" s="42">
        <v>26978.9</v>
      </c>
      <c r="H35" s="43">
        <v>4072.9</v>
      </c>
      <c r="I35" s="44">
        <v>0</v>
      </c>
      <c r="J35" s="28">
        <f>'t18'!W36</f>
        <v>9712</v>
      </c>
      <c r="K35" s="28">
        <f>'t18'!Y36</f>
        <v>1581.9826</v>
      </c>
      <c r="L35" s="28">
        <f t="shared" si="1"/>
        <v>16.288947693574958</v>
      </c>
      <c r="M35" s="45">
        <v>25323.6</v>
      </c>
      <c r="N35" s="45">
        <v>16410.3</v>
      </c>
      <c r="O35" s="43">
        <v>1651.1</v>
      </c>
      <c r="P35" s="44">
        <v>0</v>
      </c>
    </row>
    <row r="36" spans="1:16" ht="19.5" customHeight="1">
      <c r="A36" s="40">
        <v>29</v>
      </c>
      <c r="B36" s="15" t="s">
        <v>82</v>
      </c>
      <c r="C36" s="28">
        <f>'t18'!O37</f>
        <v>3739.5</v>
      </c>
      <c r="D36" s="28">
        <f>'t18'!Q37</f>
        <v>691.103</v>
      </c>
      <c r="E36" s="28">
        <f t="shared" si="0"/>
        <v>18.481160582965636</v>
      </c>
      <c r="F36" s="41">
        <f>41+347</f>
        <v>388</v>
      </c>
      <c r="G36" s="42">
        <v>160.3</v>
      </c>
      <c r="H36" s="43">
        <v>428</v>
      </c>
      <c r="I36" s="44">
        <v>0</v>
      </c>
      <c r="J36" s="28">
        <f>'t18'!W37</f>
        <v>587</v>
      </c>
      <c r="K36" s="28">
        <f>'t18'!Y37</f>
        <v>136.699</v>
      </c>
      <c r="L36" s="28">
        <f t="shared" si="1"/>
        <v>23.28773424190801</v>
      </c>
      <c r="M36" s="45">
        <v>46</v>
      </c>
      <c r="N36" s="45">
        <v>17.3</v>
      </c>
      <c r="O36" s="43">
        <v>56</v>
      </c>
      <c r="P36" s="44">
        <v>0</v>
      </c>
    </row>
    <row r="37" spans="1:16" ht="19.5" customHeight="1">
      <c r="A37" s="40">
        <v>30</v>
      </c>
      <c r="B37" s="15" t="s">
        <v>83</v>
      </c>
      <c r="C37" s="28">
        <f>'t18'!O38</f>
        <v>12808</v>
      </c>
      <c r="D37" s="28">
        <f>'t18'!Q38</f>
        <v>3726.6407</v>
      </c>
      <c r="E37" s="28">
        <f t="shared" si="0"/>
        <v>29.096195346658337</v>
      </c>
      <c r="F37" s="41">
        <f>9836.2+10263.7</f>
        <v>20099.9</v>
      </c>
      <c r="G37" s="42">
        <v>10815</v>
      </c>
      <c r="H37" s="43">
        <v>535.8</v>
      </c>
      <c r="I37" s="44">
        <v>0</v>
      </c>
      <c r="J37" s="28">
        <f>'t18'!W38</f>
        <v>13500</v>
      </c>
      <c r="K37" s="28">
        <f>'t18'!Y38</f>
        <v>1059.7494</v>
      </c>
      <c r="L37" s="28">
        <f t="shared" si="1"/>
        <v>7.849995555555555</v>
      </c>
      <c r="M37" s="45">
        <v>36916</v>
      </c>
      <c r="N37" s="45">
        <v>26605</v>
      </c>
      <c r="O37" s="43">
        <v>1391.3</v>
      </c>
      <c r="P37" s="44">
        <v>0</v>
      </c>
    </row>
    <row r="38" spans="1:16" ht="19.5" customHeight="1">
      <c r="A38" s="40">
        <v>31</v>
      </c>
      <c r="B38" s="15" t="s">
        <v>84</v>
      </c>
      <c r="C38" s="28">
        <f>'t18'!O39</f>
        <v>75880</v>
      </c>
      <c r="D38" s="28">
        <f>'t18'!Q39</f>
        <v>17333.747</v>
      </c>
      <c r="E38" s="28">
        <f t="shared" si="0"/>
        <v>22.843630732735896</v>
      </c>
      <c r="F38" s="41">
        <v>43906</v>
      </c>
      <c r="G38" s="42">
        <v>20258</v>
      </c>
      <c r="H38" s="43">
        <v>3357</v>
      </c>
      <c r="I38" s="44">
        <v>0</v>
      </c>
      <c r="J38" s="28">
        <f>'t18'!W39</f>
        <v>60050</v>
      </c>
      <c r="K38" s="28">
        <f>'t18'!Y39</f>
        <v>19076.0267</v>
      </c>
      <c r="L38" s="28">
        <f t="shared" si="1"/>
        <v>31.766905412156532</v>
      </c>
      <c r="M38" s="45">
        <v>129046</v>
      </c>
      <c r="N38" s="45">
        <v>65961</v>
      </c>
      <c r="O38" s="43">
        <v>5514</v>
      </c>
      <c r="P38" s="44">
        <v>0</v>
      </c>
    </row>
    <row r="39" spans="1:16" ht="19.5" customHeight="1">
      <c r="A39" s="40">
        <v>32</v>
      </c>
      <c r="B39" s="15" t="s">
        <v>85</v>
      </c>
      <c r="C39" s="28">
        <f>'t18'!O40</f>
        <v>7145.5</v>
      </c>
      <c r="D39" s="28">
        <f>'t18'!Q40</f>
        <v>1127.034</v>
      </c>
      <c r="E39" s="28">
        <f t="shared" si="0"/>
        <v>15.772640123154435</v>
      </c>
      <c r="F39" s="41">
        <v>6004.1</v>
      </c>
      <c r="G39" s="42">
        <v>2631.9</v>
      </c>
      <c r="H39" s="43">
        <v>1010.9</v>
      </c>
      <c r="I39" s="44">
        <v>0</v>
      </c>
      <c r="J39" s="28">
        <f>'t18'!W40</f>
        <v>20949.7</v>
      </c>
      <c r="K39" s="28">
        <f>'t18'!Y40</f>
        <v>8878.481</v>
      </c>
      <c r="L39" s="28">
        <f t="shared" si="1"/>
        <v>42.37999112159124</v>
      </c>
      <c r="M39" s="45">
        <v>26062</v>
      </c>
      <c r="N39" s="45">
        <v>25044.9</v>
      </c>
      <c r="O39" s="43">
        <v>0</v>
      </c>
      <c r="P39" s="44">
        <v>0</v>
      </c>
    </row>
    <row r="40" spans="1:16" ht="19.5" customHeight="1">
      <c r="A40" s="40">
        <v>33</v>
      </c>
      <c r="B40" s="15" t="s">
        <v>86</v>
      </c>
      <c r="C40" s="28">
        <f>'t18'!O41</f>
        <v>19279.6</v>
      </c>
      <c r="D40" s="28">
        <f>'t18'!Q41</f>
        <v>3969.812</v>
      </c>
      <c r="E40" s="28">
        <f t="shared" si="0"/>
        <v>20.590738397062182</v>
      </c>
      <c r="F40" s="41">
        <v>33217.8</v>
      </c>
      <c r="G40" s="42">
        <v>12954.3</v>
      </c>
      <c r="H40" s="43">
        <v>0</v>
      </c>
      <c r="I40" s="44">
        <v>0</v>
      </c>
      <c r="J40" s="28">
        <f>'t18'!W41</f>
        <v>37707.1</v>
      </c>
      <c r="K40" s="28">
        <f>'t18'!Y41</f>
        <v>5961.9</v>
      </c>
      <c r="L40" s="28">
        <f t="shared" si="1"/>
        <v>15.811080671809819</v>
      </c>
      <c r="M40" s="45">
        <v>51130.8</v>
      </c>
      <c r="N40" s="45">
        <v>51704.8</v>
      </c>
      <c r="O40" s="43">
        <v>3303</v>
      </c>
      <c r="P40" s="44">
        <v>0</v>
      </c>
    </row>
    <row r="41" spans="1:16" ht="19.5" customHeight="1">
      <c r="A41" s="40">
        <v>34</v>
      </c>
      <c r="B41" s="15" t="s">
        <v>87</v>
      </c>
      <c r="C41" s="28">
        <f>'t18'!O42</f>
        <v>1951.5</v>
      </c>
      <c r="D41" s="28">
        <f>'t18'!Q42</f>
        <v>518.756</v>
      </c>
      <c r="E41" s="28">
        <f t="shared" si="0"/>
        <v>26.582423776582115</v>
      </c>
      <c r="F41" s="41">
        <v>1712.7</v>
      </c>
      <c r="G41" s="42">
        <v>707.7</v>
      </c>
      <c r="H41" s="43">
        <v>0</v>
      </c>
      <c r="I41" s="44">
        <v>0</v>
      </c>
      <c r="J41" s="28">
        <f>'t18'!W42</f>
        <v>3488</v>
      </c>
      <c r="K41" s="28">
        <f>'t18'!Y42</f>
        <v>254.92</v>
      </c>
      <c r="L41" s="28">
        <f t="shared" si="1"/>
        <v>7.30848623853211</v>
      </c>
      <c r="M41" s="45">
        <v>4714.8</v>
      </c>
      <c r="N41" s="45">
        <v>5937.8</v>
      </c>
      <c r="O41" s="43">
        <v>310</v>
      </c>
      <c r="P41" s="44">
        <v>0</v>
      </c>
    </row>
    <row r="42" spans="1:16" ht="19.5" customHeight="1">
      <c r="A42" s="40">
        <v>35</v>
      </c>
      <c r="B42" s="17" t="s">
        <v>88</v>
      </c>
      <c r="C42" s="28">
        <f>'t18'!O43</f>
        <v>1373.6</v>
      </c>
      <c r="D42" s="28">
        <f>'t18'!Q43</f>
        <v>257.023</v>
      </c>
      <c r="E42" s="28">
        <f t="shared" si="0"/>
        <v>18.71163366336634</v>
      </c>
      <c r="F42" s="41">
        <v>556.7</v>
      </c>
      <c r="G42" s="42">
        <v>235.2</v>
      </c>
      <c r="H42" s="43">
        <v>187.8</v>
      </c>
      <c r="I42" s="44">
        <v>0</v>
      </c>
      <c r="J42" s="28">
        <f>'t18'!W43</f>
        <v>1428</v>
      </c>
      <c r="K42" s="28">
        <f>'t18'!Y43</f>
        <v>146.673</v>
      </c>
      <c r="L42" s="28">
        <f t="shared" si="1"/>
        <v>10.271218487394957</v>
      </c>
      <c r="M42" s="45">
        <v>1667.9</v>
      </c>
      <c r="N42" s="45">
        <v>1518.9</v>
      </c>
      <c r="O42" s="43">
        <v>115.1</v>
      </c>
      <c r="P42" s="44">
        <v>0</v>
      </c>
    </row>
    <row r="43" spans="1:16" ht="19.5" customHeight="1">
      <c r="A43" s="40">
        <v>36</v>
      </c>
      <c r="B43" s="17" t="s">
        <v>89</v>
      </c>
      <c r="C43" s="28">
        <f>'t18'!O44</f>
        <v>20119.5</v>
      </c>
      <c r="D43" s="28">
        <f>'t18'!Q44</f>
        <v>4816.983</v>
      </c>
      <c r="E43" s="28">
        <f t="shared" si="0"/>
        <v>23.941862372325357</v>
      </c>
      <c r="F43" s="41">
        <v>15392.4</v>
      </c>
      <c r="G43" s="52">
        <f>4182.4+14.1+1205.6+46.5</f>
        <v>5448.6</v>
      </c>
      <c r="H43" s="53">
        <v>0</v>
      </c>
      <c r="I43" s="54">
        <v>0</v>
      </c>
      <c r="J43" s="55">
        <f>'t18'!W44</f>
        <v>45977.3</v>
      </c>
      <c r="K43" s="55">
        <f>'t18'!Y44</f>
        <v>3078.9794</v>
      </c>
      <c r="L43" s="55">
        <f t="shared" si="1"/>
        <v>6.696738172967964</v>
      </c>
      <c r="M43" s="56">
        <v>160675.7</v>
      </c>
      <c r="N43" s="57">
        <f>47823.7+2415.8+23825+3166.7</f>
        <v>77231.2</v>
      </c>
      <c r="O43" s="43">
        <v>182.1</v>
      </c>
      <c r="P43" s="44">
        <v>0</v>
      </c>
    </row>
    <row r="44" spans="1:16" ht="19.5" customHeight="1">
      <c r="A44" s="40">
        <v>37</v>
      </c>
      <c r="B44" s="17" t="s">
        <v>90</v>
      </c>
      <c r="C44" s="28">
        <f>'t18'!O45</f>
        <v>3358.1</v>
      </c>
      <c r="D44" s="28">
        <f>'t18'!Q45</f>
        <v>1287.1119999999999</v>
      </c>
      <c r="E44" s="28">
        <f t="shared" si="0"/>
        <v>38.32857866055209</v>
      </c>
      <c r="F44" s="42">
        <v>1522.5</v>
      </c>
      <c r="G44" s="52">
        <v>609.5</v>
      </c>
      <c r="H44" s="53">
        <v>0</v>
      </c>
      <c r="I44" s="54">
        <v>0</v>
      </c>
      <c r="J44" s="55">
        <f>'t18'!W45</f>
        <v>1349.4</v>
      </c>
      <c r="K44" s="55">
        <f>'t18'!Y45</f>
        <v>171.85</v>
      </c>
      <c r="L44" s="55">
        <f t="shared" si="1"/>
        <v>12.735289758411145</v>
      </c>
      <c r="M44" s="56">
        <v>4005</v>
      </c>
      <c r="N44" s="56">
        <v>2976.5</v>
      </c>
      <c r="O44" s="43">
        <v>0</v>
      </c>
      <c r="P44" s="44">
        <v>0</v>
      </c>
    </row>
    <row r="45" spans="1:16" ht="19.5" customHeight="1">
      <c r="A45" s="40">
        <v>38</v>
      </c>
      <c r="B45" s="17" t="s">
        <v>91</v>
      </c>
      <c r="C45" s="28">
        <f>'t18'!O46</f>
        <v>1120</v>
      </c>
      <c r="D45" s="28">
        <f>'t18'!Q46</f>
        <v>903.25</v>
      </c>
      <c r="E45" s="28">
        <f t="shared" si="0"/>
        <v>80.64732142857143</v>
      </c>
      <c r="F45" s="42">
        <v>3092.6</v>
      </c>
      <c r="G45" s="42">
        <v>1477.9</v>
      </c>
      <c r="H45" s="43">
        <v>0.9</v>
      </c>
      <c r="I45" s="44">
        <v>0</v>
      </c>
      <c r="J45" s="28">
        <f>'t18'!W46</f>
        <v>3165</v>
      </c>
      <c r="K45" s="28">
        <f>'t18'!Y46</f>
        <v>277.932</v>
      </c>
      <c r="L45" s="28">
        <f t="shared" si="1"/>
        <v>8.781421800947868</v>
      </c>
      <c r="M45" s="45">
        <v>2691.1</v>
      </c>
      <c r="N45" s="45">
        <v>3071.3</v>
      </c>
      <c r="O45" s="43">
        <v>105.2</v>
      </c>
      <c r="P45" s="44">
        <v>0</v>
      </c>
    </row>
    <row r="46" spans="1:16" ht="19.5" customHeight="1">
      <c r="A46" s="40">
        <v>39</v>
      </c>
      <c r="B46" s="17" t="s">
        <v>92</v>
      </c>
      <c r="C46" s="28">
        <f>'t18'!O47</f>
        <v>31.2</v>
      </c>
      <c r="D46" s="28">
        <f>'t18'!Q47</f>
        <v>0</v>
      </c>
      <c r="E46" s="28">
        <f t="shared" si="0"/>
        <v>0</v>
      </c>
      <c r="F46" s="42">
        <v>89.8</v>
      </c>
      <c r="G46" s="42">
        <v>38.3</v>
      </c>
      <c r="H46" s="43">
        <v>0.5</v>
      </c>
      <c r="I46" s="44">
        <v>0</v>
      </c>
      <c r="J46" s="28">
        <f>'t18'!W47</f>
        <v>242.5</v>
      </c>
      <c r="K46" s="28">
        <f>'t18'!Y47</f>
        <v>15.9</v>
      </c>
      <c r="L46" s="28">
        <f t="shared" si="1"/>
        <v>6.556701030927835</v>
      </c>
      <c r="M46" s="45">
        <v>100.9</v>
      </c>
      <c r="N46" s="45">
        <v>96.8</v>
      </c>
      <c r="O46" s="43">
        <v>100</v>
      </c>
      <c r="P46" s="44">
        <v>0</v>
      </c>
    </row>
    <row r="47" spans="1:16" ht="19.5" customHeight="1">
      <c r="A47" s="40">
        <v>40</v>
      </c>
      <c r="B47" s="17" t="s">
        <v>93</v>
      </c>
      <c r="C47" s="28">
        <f>'t18'!O48</f>
        <v>192.8</v>
      </c>
      <c r="D47" s="28">
        <f>'t18'!Q48</f>
        <v>40.667</v>
      </c>
      <c r="E47" s="28">
        <f t="shared" si="0"/>
        <v>21.09284232365145</v>
      </c>
      <c r="F47" s="42">
        <v>862.2</v>
      </c>
      <c r="G47" s="42">
        <v>400.3</v>
      </c>
      <c r="H47" s="43">
        <v>25.4</v>
      </c>
      <c r="I47" s="44">
        <v>0</v>
      </c>
      <c r="J47" s="28">
        <f>'t18'!W48</f>
        <v>199</v>
      </c>
      <c r="K47" s="28">
        <f>'t18'!Y48</f>
        <v>0</v>
      </c>
      <c r="L47" s="28">
        <f t="shared" si="1"/>
        <v>0</v>
      </c>
      <c r="M47" s="45">
        <v>587.8</v>
      </c>
      <c r="N47" s="45">
        <v>415.5</v>
      </c>
      <c r="O47" s="43">
        <v>0</v>
      </c>
      <c r="P47" s="44">
        <v>0</v>
      </c>
    </row>
    <row r="48" spans="1:16" ht="19.5" customHeight="1">
      <c r="A48" s="40">
        <v>41</v>
      </c>
      <c r="B48" s="17" t="s">
        <v>94</v>
      </c>
      <c r="C48" s="28">
        <f>'t18'!O49</f>
        <v>93</v>
      </c>
      <c r="D48" s="28">
        <f>'t18'!Q49</f>
        <v>33.001000000000005</v>
      </c>
      <c r="E48" s="28">
        <f t="shared" si="0"/>
        <v>35.484946236559146</v>
      </c>
      <c r="F48" s="42">
        <v>61.9</v>
      </c>
      <c r="G48" s="42">
        <v>29.6</v>
      </c>
      <c r="H48" s="43">
        <v>0.4</v>
      </c>
      <c r="I48" s="44">
        <v>0</v>
      </c>
      <c r="J48" s="28">
        <f>'t18'!W49</f>
        <v>420</v>
      </c>
      <c r="K48" s="28">
        <f>'t18'!Y49</f>
        <v>156.35</v>
      </c>
      <c r="L48" s="28">
        <f t="shared" si="1"/>
        <v>37.226190476190474</v>
      </c>
      <c r="M48" s="45">
        <v>983.7</v>
      </c>
      <c r="N48" s="45">
        <v>671</v>
      </c>
      <c r="O48" s="43">
        <v>17</v>
      </c>
      <c r="P48" s="44">
        <v>0</v>
      </c>
    </row>
    <row r="49" spans="1:16" ht="19.5" customHeight="1">
      <c r="A49" s="40">
        <v>42</v>
      </c>
      <c r="B49" s="17" t="s">
        <v>95</v>
      </c>
      <c r="C49" s="28">
        <f>'t18'!O50</f>
        <v>1165.4</v>
      </c>
      <c r="D49" s="28">
        <f>'t18'!Q50</f>
        <v>221</v>
      </c>
      <c r="E49" s="28">
        <f t="shared" si="0"/>
        <v>18.963446027115154</v>
      </c>
      <c r="F49" s="42">
        <v>299.7</v>
      </c>
      <c r="G49" s="42">
        <v>178.3</v>
      </c>
      <c r="H49" s="43">
        <v>0</v>
      </c>
      <c r="I49" s="44">
        <v>0</v>
      </c>
      <c r="J49" s="28">
        <f>'t18'!W50</f>
        <v>817.3</v>
      </c>
      <c r="K49" s="28">
        <f>'t18'!Y50</f>
        <v>213</v>
      </c>
      <c r="L49" s="28">
        <f t="shared" si="1"/>
        <v>26.06142175455769</v>
      </c>
      <c r="M49" s="45">
        <v>905.4</v>
      </c>
      <c r="N49" s="45">
        <v>551.5</v>
      </c>
      <c r="O49" s="43">
        <v>0</v>
      </c>
      <c r="P49" s="44">
        <v>0</v>
      </c>
    </row>
    <row r="50" spans="1:16" ht="19.5" customHeight="1">
      <c r="A50" s="40">
        <v>43</v>
      </c>
      <c r="B50" s="17" t="s">
        <v>96</v>
      </c>
      <c r="C50" s="28">
        <f>'t18'!O51</f>
        <v>260</v>
      </c>
      <c r="D50" s="28">
        <f>'t18'!Q51</f>
        <v>28.351</v>
      </c>
      <c r="E50" s="28">
        <f t="shared" si="0"/>
        <v>10.904230769230768</v>
      </c>
      <c r="F50" s="41">
        <v>714.8</v>
      </c>
      <c r="G50" s="42">
        <v>391.1</v>
      </c>
      <c r="H50" s="43">
        <v>12</v>
      </c>
      <c r="I50" s="44">
        <v>0</v>
      </c>
      <c r="J50" s="28">
        <f>'t18'!W51</f>
        <v>620</v>
      </c>
      <c r="K50" s="28">
        <f>'t18'!Y51</f>
        <v>102.4</v>
      </c>
      <c r="L50" s="28">
        <f t="shared" si="1"/>
        <v>16.516129032258064</v>
      </c>
      <c r="M50" s="45">
        <v>1695.1</v>
      </c>
      <c r="N50" s="45">
        <v>1254.9</v>
      </c>
      <c r="O50" s="43">
        <v>32.2</v>
      </c>
      <c r="P50" s="44">
        <v>0</v>
      </c>
    </row>
    <row r="51" spans="1:16" ht="19.5" customHeight="1">
      <c r="A51" s="40">
        <v>44</v>
      </c>
      <c r="B51" s="17" t="s">
        <v>97</v>
      </c>
      <c r="C51" s="28">
        <f>'t18'!O52</f>
        <v>1693.3000000000002</v>
      </c>
      <c r="D51" s="28">
        <f>'t18'!Q52</f>
        <v>477.295</v>
      </c>
      <c r="E51" s="28">
        <f t="shared" si="0"/>
        <v>28.187267465894994</v>
      </c>
      <c r="F51" s="42">
        <v>1226.9</v>
      </c>
      <c r="G51" s="42">
        <v>529.1</v>
      </c>
      <c r="H51" s="43">
        <v>93.5</v>
      </c>
      <c r="I51" s="44">
        <v>0</v>
      </c>
      <c r="J51" s="28">
        <f>'t18'!W52</f>
        <v>1200</v>
      </c>
      <c r="K51" s="28">
        <f>'t18'!Y52</f>
        <v>107.2</v>
      </c>
      <c r="L51" s="28">
        <f t="shared" si="1"/>
        <v>8.933333333333334</v>
      </c>
      <c r="M51" s="45">
        <v>1496.9</v>
      </c>
      <c r="N51" s="45">
        <v>1214.5</v>
      </c>
      <c r="O51" s="43">
        <v>4.3</v>
      </c>
      <c r="P51" s="44">
        <v>0</v>
      </c>
    </row>
    <row r="52" spans="1:16" ht="19.5" customHeight="1">
      <c r="A52" s="40">
        <v>45</v>
      </c>
      <c r="B52" s="17" t="s">
        <v>98</v>
      </c>
      <c r="C52" s="28">
        <f>'t18'!O53</f>
        <v>2207.4</v>
      </c>
      <c r="D52" s="28">
        <f>'t18'!Q53</f>
        <v>744.8810000000001</v>
      </c>
      <c r="E52" s="28">
        <f t="shared" si="0"/>
        <v>33.74472229772583</v>
      </c>
      <c r="F52" s="42">
        <v>2022.7</v>
      </c>
      <c r="G52" s="42">
        <v>799.1</v>
      </c>
      <c r="H52" s="43">
        <v>0.1</v>
      </c>
      <c r="I52" s="44">
        <v>0</v>
      </c>
      <c r="J52" s="28">
        <f>'t18'!W53</f>
        <v>1092</v>
      </c>
      <c r="K52" s="28">
        <f>'t18'!Y53</f>
        <v>119</v>
      </c>
      <c r="L52" s="28">
        <f t="shared" si="1"/>
        <v>10.897435897435898</v>
      </c>
      <c r="M52" s="45">
        <v>2909.2</v>
      </c>
      <c r="N52" s="45">
        <v>1859.3</v>
      </c>
      <c r="O52" s="43" t="s">
        <v>139</v>
      </c>
      <c r="P52" s="44">
        <v>0</v>
      </c>
    </row>
    <row r="53" spans="1:16" ht="19.5" customHeight="1">
      <c r="A53" s="40">
        <v>46</v>
      </c>
      <c r="B53" s="17" t="s">
        <v>99</v>
      </c>
      <c r="C53" s="28">
        <f>'t18'!O54</f>
        <v>354.7</v>
      </c>
      <c r="D53" s="28">
        <f>'t18'!Q54</f>
        <v>24.4</v>
      </c>
      <c r="E53" s="28">
        <f t="shared" si="0"/>
        <v>6.879052720608965</v>
      </c>
      <c r="F53" s="42">
        <v>1375.8</v>
      </c>
      <c r="G53" s="42">
        <v>630.9</v>
      </c>
      <c r="H53" s="43">
        <v>0</v>
      </c>
      <c r="I53" s="44">
        <v>0</v>
      </c>
      <c r="J53" s="28">
        <f>'t18'!W54</f>
        <v>240</v>
      </c>
      <c r="K53" s="28">
        <f>'t18'!Y54</f>
        <v>59</v>
      </c>
      <c r="L53" s="28">
        <f t="shared" si="1"/>
        <v>24.583333333333332</v>
      </c>
      <c r="M53" s="45">
        <v>328</v>
      </c>
      <c r="N53" s="45">
        <v>279.5</v>
      </c>
      <c r="O53" s="43">
        <v>13.5</v>
      </c>
      <c r="P53" s="44">
        <v>0</v>
      </c>
    </row>
    <row r="54" spans="1:16" ht="19.5" customHeight="1">
      <c r="A54" s="40">
        <v>47</v>
      </c>
      <c r="B54" s="17" t="s">
        <v>100</v>
      </c>
      <c r="C54" s="28">
        <f>'t18'!O55</f>
        <v>1005</v>
      </c>
      <c r="D54" s="28">
        <f>'t18'!Q55</f>
        <v>316.256</v>
      </c>
      <c r="E54" s="28">
        <f t="shared" si="0"/>
        <v>31.46825870646766</v>
      </c>
      <c r="F54" s="42">
        <v>12002.7</v>
      </c>
      <c r="G54" s="42">
        <v>902.8</v>
      </c>
      <c r="H54" s="43">
        <v>8.4</v>
      </c>
      <c r="I54" s="44">
        <v>0</v>
      </c>
      <c r="J54" s="28">
        <f>'t18'!W55</f>
        <v>700</v>
      </c>
      <c r="K54" s="28">
        <f>'t18'!Y55</f>
        <v>81.7</v>
      </c>
      <c r="L54" s="28">
        <f t="shared" si="1"/>
        <v>11.67142857142857</v>
      </c>
      <c r="M54" s="45">
        <v>480.4</v>
      </c>
      <c r="N54" s="45">
        <v>354.2</v>
      </c>
      <c r="O54" s="43">
        <v>56.6</v>
      </c>
      <c r="P54" s="44">
        <v>0</v>
      </c>
    </row>
    <row r="55" spans="1:16" ht="19.5" customHeight="1">
      <c r="A55" s="40">
        <v>48</v>
      </c>
      <c r="B55" s="17" t="s">
        <v>101</v>
      </c>
      <c r="C55" s="28">
        <f>'t18'!O56</f>
        <v>1870</v>
      </c>
      <c r="D55" s="28">
        <f>'t18'!Q56</f>
        <v>372.458</v>
      </c>
      <c r="E55" s="28">
        <f t="shared" si="0"/>
        <v>19.917540106951872</v>
      </c>
      <c r="F55" s="42">
        <v>829.2</v>
      </c>
      <c r="G55" s="42">
        <v>657</v>
      </c>
      <c r="H55" s="43">
        <v>0</v>
      </c>
      <c r="I55" s="44">
        <v>0</v>
      </c>
      <c r="J55" s="28">
        <f>'t18'!W56</f>
        <v>2200</v>
      </c>
      <c r="K55" s="28">
        <f>'t18'!Y56</f>
        <v>44.675</v>
      </c>
      <c r="L55" s="28">
        <f t="shared" si="1"/>
        <v>2.030681818181818</v>
      </c>
      <c r="M55" s="45">
        <v>3335.4</v>
      </c>
      <c r="N55" s="45">
        <v>3426.4</v>
      </c>
      <c r="O55" s="43">
        <v>236.9</v>
      </c>
      <c r="P55" s="44">
        <v>0</v>
      </c>
    </row>
    <row r="56" spans="1:16" ht="19.5" customHeight="1">
      <c r="A56" s="40">
        <v>49</v>
      </c>
      <c r="B56" s="17" t="s">
        <v>102</v>
      </c>
      <c r="C56" s="28">
        <f>'t18'!O57</f>
        <v>1025.9</v>
      </c>
      <c r="D56" s="28">
        <f>'t18'!Q57</f>
        <v>131.371</v>
      </c>
      <c r="E56" s="28">
        <f t="shared" si="0"/>
        <v>12.805439126620527</v>
      </c>
      <c r="F56" s="42">
        <v>1005.9</v>
      </c>
      <c r="G56" s="42">
        <v>489.9</v>
      </c>
      <c r="H56" s="43">
        <v>0</v>
      </c>
      <c r="I56" s="44">
        <v>0</v>
      </c>
      <c r="J56" s="28">
        <f>'t18'!W57</f>
        <v>974</v>
      </c>
      <c r="K56" s="28">
        <f>'t18'!Y57</f>
        <v>242.45</v>
      </c>
      <c r="L56" s="28">
        <f t="shared" si="1"/>
        <v>24.892197125256672</v>
      </c>
      <c r="M56" s="45">
        <v>1572.6</v>
      </c>
      <c r="N56" s="45">
        <v>1146.3</v>
      </c>
      <c r="O56" s="43">
        <v>106.1</v>
      </c>
      <c r="P56" s="44">
        <v>0</v>
      </c>
    </row>
    <row r="57" spans="1:16" ht="19.5" customHeight="1">
      <c r="A57" s="40">
        <v>50</v>
      </c>
      <c r="B57" s="17" t="s">
        <v>103</v>
      </c>
      <c r="C57" s="28">
        <f>'t18'!O58</f>
        <v>20500</v>
      </c>
      <c r="D57" s="28">
        <f>'t18'!Q58</f>
        <v>4261.706</v>
      </c>
      <c r="E57" s="28">
        <f t="shared" si="0"/>
        <v>20.788809756097564</v>
      </c>
      <c r="F57" s="42">
        <v>8511.2</v>
      </c>
      <c r="G57" s="42">
        <v>4081.4</v>
      </c>
      <c r="H57" s="43">
        <v>333.4</v>
      </c>
      <c r="I57" s="44">
        <v>0</v>
      </c>
      <c r="J57" s="28">
        <f>'t18'!W58</f>
        <v>6600</v>
      </c>
      <c r="K57" s="28">
        <f>'t18'!Y58</f>
        <v>1639.921</v>
      </c>
      <c r="L57" s="28">
        <f t="shared" si="1"/>
        <v>24.84728787878788</v>
      </c>
      <c r="M57" s="45">
        <v>7526.1</v>
      </c>
      <c r="N57" s="45">
        <v>4377.1</v>
      </c>
      <c r="O57" s="43">
        <v>0</v>
      </c>
      <c r="P57" s="44">
        <v>0</v>
      </c>
    </row>
    <row r="58" spans="1:16" ht="19.5" customHeight="1">
      <c r="A58" s="40">
        <v>51</v>
      </c>
      <c r="B58" s="17" t="s">
        <v>104</v>
      </c>
      <c r="C58" s="28">
        <f>'t18'!O59</f>
        <v>139.1</v>
      </c>
      <c r="D58" s="28">
        <f>'t18'!Q59</f>
        <v>31.753999999999998</v>
      </c>
      <c r="E58" s="28">
        <f t="shared" si="0"/>
        <v>22.82818116462976</v>
      </c>
      <c r="F58" s="42">
        <v>125.2</v>
      </c>
      <c r="G58" s="42">
        <v>60.7</v>
      </c>
      <c r="H58" s="43">
        <v>28.2</v>
      </c>
      <c r="I58" s="44">
        <v>0</v>
      </c>
      <c r="J58" s="28">
        <f>'t18'!W59</f>
        <v>1000</v>
      </c>
      <c r="K58" s="28">
        <f>'t18'!Y59</f>
        <v>165.6</v>
      </c>
      <c r="L58" s="28">
        <f t="shared" si="1"/>
        <v>16.56</v>
      </c>
      <c r="M58" s="45">
        <v>2931.2</v>
      </c>
      <c r="N58" s="45">
        <v>2179.8</v>
      </c>
      <c r="O58" s="43">
        <v>101.5</v>
      </c>
      <c r="P58" s="44">
        <v>0</v>
      </c>
    </row>
    <row r="59" spans="1:16" ht="19.5" customHeight="1">
      <c r="A59" s="40">
        <v>52</v>
      </c>
      <c r="B59" s="17" t="s">
        <v>105</v>
      </c>
      <c r="C59" s="28">
        <f>'t18'!O60</f>
        <v>1502.6</v>
      </c>
      <c r="D59" s="28">
        <f>'t18'!Q60</f>
        <v>522.3290000000001</v>
      </c>
      <c r="E59" s="28">
        <f t="shared" si="0"/>
        <v>34.76167975509118</v>
      </c>
      <c r="F59" s="42">
        <v>2935.2</v>
      </c>
      <c r="G59" s="42">
        <v>1354.6</v>
      </c>
      <c r="H59" s="43">
        <v>0</v>
      </c>
      <c r="I59" s="44">
        <v>0</v>
      </c>
      <c r="J59" s="28">
        <f>'t18'!W60</f>
        <v>1150</v>
      </c>
      <c r="K59" s="28">
        <f>'t18'!Y60</f>
        <v>518.967</v>
      </c>
      <c r="L59" s="28">
        <f t="shared" si="1"/>
        <v>45.1275652173913</v>
      </c>
      <c r="M59" s="45">
        <v>1525.8</v>
      </c>
      <c r="N59" s="45">
        <v>941.5</v>
      </c>
      <c r="O59" s="43">
        <v>0</v>
      </c>
      <c r="P59" s="44">
        <v>0</v>
      </c>
    </row>
    <row r="60" spans="1:16" ht="19.5" customHeight="1">
      <c r="A60" s="40">
        <v>53</v>
      </c>
      <c r="B60" s="17" t="s">
        <v>106</v>
      </c>
      <c r="C60" s="28">
        <f>'t18'!O61</f>
        <v>294.9</v>
      </c>
      <c r="D60" s="28">
        <f>'t18'!Q61</f>
        <v>65.9</v>
      </c>
      <c r="E60" s="28">
        <f t="shared" si="0"/>
        <v>22.346558155306887</v>
      </c>
      <c r="F60" s="41">
        <v>145.6</v>
      </c>
      <c r="G60" s="42">
        <v>64.8</v>
      </c>
      <c r="H60" s="43">
        <v>0</v>
      </c>
      <c r="I60" s="44">
        <v>0</v>
      </c>
      <c r="J60" s="28">
        <f>'t18'!W61</f>
        <v>463.1</v>
      </c>
      <c r="K60" s="28">
        <f>'t18'!Y61</f>
        <v>50</v>
      </c>
      <c r="L60" s="28">
        <f t="shared" si="1"/>
        <v>10.796804145972791</v>
      </c>
      <c r="M60" s="45">
        <v>618.3</v>
      </c>
      <c r="N60" s="45">
        <v>603.2</v>
      </c>
      <c r="O60" s="43">
        <v>0</v>
      </c>
      <c r="P60" s="44">
        <v>0</v>
      </c>
    </row>
    <row r="61" spans="1:16" ht="19.5" customHeight="1">
      <c r="A61" s="40">
        <v>54</v>
      </c>
      <c r="B61" s="17" t="s">
        <v>107</v>
      </c>
      <c r="C61" s="28">
        <f>'t18'!O62</f>
        <v>3281.8</v>
      </c>
      <c r="D61" s="28">
        <f>'t18'!Q62</f>
        <v>690.1999999999999</v>
      </c>
      <c r="E61" s="28">
        <f t="shared" si="0"/>
        <v>21.031141446767016</v>
      </c>
      <c r="F61" s="42">
        <v>1204.6</v>
      </c>
      <c r="G61" s="42">
        <v>508.7</v>
      </c>
      <c r="H61" s="43">
        <v>288.2</v>
      </c>
      <c r="I61" s="44">
        <v>0</v>
      </c>
      <c r="J61" s="28">
        <f>'t18'!W62</f>
        <v>920</v>
      </c>
      <c r="K61" s="28">
        <f>'t18'!Y62</f>
        <v>293.928</v>
      </c>
      <c r="L61" s="28">
        <f t="shared" si="1"/>
        <v>31.948695652173914</v>
      </c>
      <c r="M61" s="45">
        <v>237.9</v>
      </c>
      <c r="N61" s="45">
        <v>145</v>
      </c>
      <c r="O61" s="43">
        <v>86</v>
      </c>
      <c r="P61" s="44">
        <v>0</v>
      </c>
    </row>
    <row r="62" spans="1:16" ht="19.5" customHeight="1">
      <c r="A62" s="40">
        <v>55</v>
      </c>
      <c r="B62" s="17" t="s">
        <v>108</v>
      </c>
      <c r="C62" s="28">
        <f>'t18'!O63</f>
        <v>2028.8</v>
      </c>
      <c r="D62" s="28">
        <f>'t18'!Q63</f>
        <v>339.2</v>
      </c>
      <c r="E62" s="28">
        <f t="shared" si="0"/>
        <v>16.7192429022082</v>
      </c>
      <c r="F62" s="42">
        <v>1300.8</v>
      </c>
      <c r="G62" s="42">
        <v>503</v>
      </c>
      <c r="H62" s="43">
        <v>0</v>
      </c>
      <c r="I62" s="44">
        <v>0</v>
      </c>
      <c r="J62" s="28">
        <f>'t18'!W63</f>
        <v>1456</v>
      </c>
      <c r="K62" s="28">
        <f>'t18'!Y63</f>
        <v>254.8</v>
      </c>
      <c r="L62" s="28">
        <f t="shared" si="1"/>
        <v>17.5</v>
      </c>
      <c r="M62" s="45">
        <v>4961.2</v>
      </c>
      <c r="N62" s="45">
        <v>4205.5</v>
      </c>
      <c r="O62" s="43">
        <v>128.6</v>
      </c>
      <c r="P62" s="44">
        <v>0</v>
      </c>
    </row>
    <row r="63" spans="1:16" ht="19.5" customHeight="1">
      <c r="A63" s="40">
        <v>56</v>
      </c>
      <c r="B63" s="17" t="s">
        <v>109</v>
      </c>
      <c r="C63" s="28">
        <f>'t18'!O64</f>
        <v>1741.2</v>
      </c>
      <c r="D63" s="28">
        <f>'t18'!Q64</f>
        <v>311.053</v>
      </c>
      <c r="E63" s="28">
        <f t="shared" si="0"/>
        <v>17.864288996094647</v>
      </c>
      <c r="F63" s="42">
        <v>361.8</v>
      </c>
      <c r="G63" s="42">
        <v>107</v>
      </c>
      <c r="H63" s="43">
        <v>20.5</v>
      </c>
      <c r="I63" s="44">
        <v>0</v>
      </c>
      <c r="J63" s="28">
        <f>'t18'!W64</f>
        <v>650</v>
      </c>
      <c r="K63" s="28">
        <f>'t18'!Y64</f>
        <v>289.6</v>
      </c>
      <c r="L63" s="28">
        <f t="shared" si="1"/>
        <v>44.55384615384615</v>
      </c>
      <c r="M63" s="45">
        <v>1177.8</v>
      </c>
      <c r="N63" s="45">
        <v>1020.2</v>
      </c>
      <c r="O63" s="43">
        <v>6.6</v>
      </c>
      <c r="P63" s="44">
        <v>0</v>
      </c>
    </row>
    <row r="64" spans="1:16" ht="19.5" customHeight="1">
      <c r="A64" s="40">
        <v>57</v>
      </c>
      <c r="B64" s="18" t="s">
        <v>110</v>
      </c>
      <c r="C64" s="28">
        <f>'t18'!O65</f>
        <v>172.6</v>
      </c>
      <c r="D64" s="28">
        <f>'t18'!Q65</f>
        <v>0.051</v>
      </c>
      <c r="E64" s="28">
        <f t="shared" si="0"/>
        <v>0.029548088064889916</v>
      </c>
      <c r="F64" s="42">
        <v>738.2</v>
      </c>
      <c r="G64" s="42">
        <v>405.7</v>
      </c>
      <c r="H64" s="43">
        <v>0</v>
      </c>
      <c r="I64" s="44">
        <v>0</v>
      </c>
      <c r="J64" s="28">
        <f>'t18'!W65</f>
        <v>1802</v>
      </c>
      <c r="K64" s="28">
        <f>'t18'!Y65</f>
        <v>91.8</v>
      </c>
      <c r="L64" s="28">
        <f t="shared" si="1"/>
        <v>5.094339622641509</v>
      </c>
      <c r="M64" s="45">
        <v>8558.9</v>
      </c>
      <c r="N64" s="45">
        <v>5804.5</v>
      </c>
      <c r="O64" s="43">
        <v>0</v>
      </c>
      <c r="P64" s="44">
        <v>0</v>
      </c>
    </row>
    <row r="65" spans="1:16" ht="19.5" customHeight="1">
      <c r="A65" s="40">
        <v>58</v>
      </c>
      <c r="B65" s="19" t="s">
        <v>111</v>
      </c>
      <c r="C65" s="28">
        <f>'t18'!O66</f>
        <v>1038</v>
      </c>
      <c r="D65" s="28">
        <f>'t18'!Q66</f>
        <v>46.619</v>
      </c>
      <c r="E65" s="28">
        <f t="shared" si="0"/>
        <v>4.491233140655106</v>
      </c>
      <c r="F65" s="42">
        <v>2222.6</v>
      </c>
      <c r="G65" s="42">
        <v>1059.9</v>
      </c>
      <c r="H65" s="43">
        <v>0</v>
      </c>
      <c r="I65" s="44">
        <v>0</v>
      </c>
      <c r="J65" s="28">
        <f>'t18'!W66</f>
        <v>1294.3</v>
      </c>
      <c r="K65" s="28">
        <f>'t18'!Y66</f>
        <v>30.5</v>
      </c>
      <c r="L65" s="28">
        <f t="shared" si="1"/>
        <v>2.3564861314996524</v>
      </c>
      <c r="M65" s="45">
        <v>609.6</v>
      </c>
      <c r="N65" s="45">
        <v>1041.2</v>
      </c>
      <c r="O65" s="43">
        <v>0</v>
      </c>
      <c r="P65" s="44">
        <v>0</v>
      </c>
    </row>
    <row r="66" spans="1:16" ht="19.5" customHeight="1">
      <c r="A66" s="40">
        <v>59</v>
      </c>
      <c r="B66" s="15" t="s">
        <v>112</v>
      </c>
      <c r="C66" s="28">
        <f>'t18'!O67</f>
        <v>422.7</v>
      </c>
      <c r="D66" s="28">
        <f>'t18'!Q67</f>
        <v>53.2</v>
      </c>
      <c r="E66" s="28">
        <f t="shared" si="0"/>
        <v>12.585758220960495</v>
      </c>
      <c r="F66" s="42">
        <v>84.4</v>
      </c>
      <c r="G66" s="42">
        <v>39.5</v>
      </c>
      <c r="H66" s="43">
        <v>0</v>
      </c>
      <c r="I66" s="44">
        <v>0</v>
      </c>
      <c r="J66" s="28">
        <f>'t18'!W67</f>
        <v>294.7</v>
      </c>
      <c r="K66" s="28">
        <f>'t18'!Y67</f>
        <v>94.5</v>
      </c>
      <c r="L66" s="28">
        <f t="shared" si="1"/>
        <v>32.066508313539195</v>
      </c>
      <c r="M66" s="45">
        <v>706</v>
      </c>
      <c r="N66" s="45">
        <v>526.2</v>
      </c>
      <c r="O66" s="43">
        <v>0</v>
      </c>
      <c r="P66" s="44">
        <v>0</v>
      </c>
    </row>
    <row r="67" spans="1:16" ht="19.5" customHeight="1">
      <c r="A67" s="40">
        <v>60</v>
      </c>
      <c r="B67" s="15" t="s">
        <v>113</v>
      </c>
      <c r="C67" s="28">
        <f>'t18'!O68</f>
        <v>9020.2</v>
      </c>
      <c r="D67" s="28">
        <f>'t18'!Q68</f>
        <v>1477.4009999999998</v>
      </c>
      <c r="E67" s="28">
        <f t="shared" si="0"/>
        <v>16.378805347996718</v>
      </c>
      <c r="F67" s="42">
        <v>7389.9</v>
      </c>
      <c r="G67" s="42">
        <v>3371.2</v>
      </c>
      <c r="H67" s="43">
        <v>736.3</v>
      </c>
      <c r="I67" s="44">
        <v>0</v>
      </c>
      <c r="J67" s="28">
        <f>'t18'!W68</f>
        <v>5380</v>
      </c>
      <c r="K67" s="28">
        <f>'t18'!Y68</f>
        <v>918.96</v>
      </c>
      <c r="L67" s="28">
        <f t="shared" si="1"/>
        <v>17.081040892193307</v>
      </c>
      <c r="M67" s="45">
        <v>12890.1</v>
      </c>
      <c r="N67" s="45">
        <v>10794.2</v>
      </c>
      <c r="O67" s="43">
        <v>533</v>
      </c>
      <c r="P67" s="44">
        <v>0</v>
      </c>
    </row>
    <row r="68" spans="1:16" ht="19.5" customHeight="1">
      <c r="A68" s="40">
        <v>61</v>
      </c>
      <c r="B68" s="15" t="s">
        <v>114</v>
      </c>
      <c r="C68" s="28">
        <f>'t18'!O69</f>
        <v>1316.2</v>
      </c>
      <c r="D68" s="28">
        <f>'t18'!Q69</f>
        <v>312.35</v>
      </c>
      <c r="E68" s="28">
        <f t="shared" si="0"/>
        <v>23.731195866889532</v>
      </c>
      <c r="F68" s="42">
        <v>1205.3</v>
      </c>
      <c r="G68" s="42">
        <v>605.2</v>
      </c>
      <c r="H68" s="43">
        <v>57</v>
      </c>
      <c r="I68" s="44">
        <v>0</v>
      </c>
      <c r="J68" s="28">
        <f>'t18'!W69</f>
        <v>2220</v>
      </c>
      <c r="K68" s="28">
        <f>'t18'!Y69</f>
        <v>120.2</v>
      </c>
      <c r="L68" s="28">
        <f t="shared" si="1"/>
        <v>5.414414414414415</v>
      </c>
      <c r="M68" s="45">
        <v>2809.9</v>
      </c>
      <c r="N68" s="45">
        <v>2881.9</v>
      </c>
      <c r="O68" s="43">
        <v>34.6</v>
      </c>
      <c r="P68" s="44">
        <v>0</v>
      </c>
    </row>
    <row r="69" spans="1:16" ht="19.5" customHeight="1">
      <c r="A69" s="40">
        <v>62</v>
      </c>
      <c r="B69" s="15" t="s">
        <v>115</v>
      </c>
      <c r="C69" s="28">
        <f>'t18'!O70</f>
        <v>4038</v>
      </c>
      <c r="D69" s="28">
        <f>'t18'!Q70</f>
        <v>1403.193</v>
      </c>
      <c r="E69" s="28">
        <f t="shared" si="0"/>
        <v>34.74970282317979</v>
      </c>
      <c r="F69" s="42">
        <v>542.7</v>
      </c>
      <c r="G69" s="42">
        <v>168.2</v>
      </c>
      <c r="H69" s="43">
        <v>331</v>
      </c>
      <c r="I69" s="44">
        <v>0</v>
      </c>
      <c r="J69" s="28">
        <f>'t18'!W70</f>
        <v>2141</v>
      </c>
      <c r="K69" s="28">
        <f>'t18'!Y70</f>
        <v>558.8935</v>
      </c>
      <c r="L69" s="28">
        <f t="shared" si="1"/>
        <v>26.104320411022886</v>
      </c>
      <c r="M69" s="45">
        <v>2590.1</v>
      </c>
      <c r="N69" s="45">
        <v>1724.6</v>
      </c>
      <c r="O69" s="43">
        <v>194.7</v>
      </c>
      <c r="P69" s="44">
        <v>0</v>
      </c>
    </row>
    <row r="70" spans="1:16" ht="19.5" customHeight="1">
      <c r="A70" s="40">
        <v>63</v>
      </c>
      <c r="B70" s="16" t="s">
        <v>116</v>
      </c>
      <c r="C70" s="28">
        <f>'t18'!O71</f>
        <v>2300.2</v>
      </c>
      <c r="D70" s="28">
        <f>'t18'!Q71</f>
        <v>182.603</v>
      </c>
      <c r="E70" s="28">
        <f t="shared" si="0"/>
        <v>7.93857055908182</v>
      </c>
      <c r="F70" s="42">
        <v>1738.2</v>
      </c>
      <c r="G70" s="42">
        <v>648.7</v>
      </c>
      <c r="H70" s="43">
        <v>0</v>
      </c>
      <c r="I70" s="44">
        <v>0</v>
      </c>
      <c r="J70" s="28">
        <f>'t18'!W71</f>
        <v>990</v>
      </c>
      <c r="K70" s="28">
        <f>'t18'!Y71</f>
        <v>82.595</v>
      </c>
      <c r="L70" s="28">
        <f t="shared" si="1"/>
        <v>8.342929292929293</v>
      </c>
      <c r="M70" s="45">
        <v>1661.9</v>
      </c>
      <c r="N70" s="45">
        <v>1050.1</v>
      </c>
      <c r="O70" s="43">
        <v>73.3</v>
      </c>
      <c r="P70" s="44">
        <v>0</v>
      </c>
    </row>
    <row r="71" spans="1:16" ht="19.5" customHeight="1">
      <c r="A71" s="40">
        <v>64</v>
      </c>
      <c r="B71" s="16" t="s">
        <v>117</v>
      </c>
      <c r="C71" s="28">
        <f>'t18'!O72</f>
        <v>1330</v>
      </c>
      <c r="D71" s="28">
        <f>'t18'!Q72</f>
        <v>241.639</v>
      </c>
      <c r="E71" s="28">
        <f t="shared" si="0"/>
        <v>18.168345864661656</v>
      </c>
      <c r="F71" s="42">
        <v>476.5</v>
      </c>
      <c r="G71" s="42">
        <v>227.8</v>
      </c>
      <c r="H71" s="43">
        <v>28</v>
      </c>
      <c r="I71" s="44">
        <v>0</v>
      </c>
      <c r="J71" s="28">
        <f>'t18'!W72</f>
        <v>701.4</v>
      </c>
      <c r="K71" s="28">
        <f>'t18'!Y72</f>
        <v>410.25</v>
      </c>
      <c r="L71" s="28">
        <f t="shared" si="1"/>
        <v>58.490162532078706</v>
      </c>
      <c r="M71" s="45">
        <v>45.9</v>
      </c>
      <c r="N71" s="45">
        <v>28.6</v>
      </c>
      <c r="O71" s="43">
        <v>0</v>
      </c>
      <c r="P71" s="44">
        <v>0</v>
      </c>
    </row>
    <row r="72" spans="1:16" ht="19.5" customHeight="1">
      <c r="A72" s="40">
        <v>65</v>
      </c>
      <c r="B72" s="15" t="s">
        <v>118</v>
      </c>
      <c r="C72" s="28">
        <f>'t18'!O73</f>
        <v>920</v>
      </c>
      <c r="D72" s="28">
        <f>'t18'!Q73</f>
        <v>118.043</v>
      </c>
      <c r="E72" s="28">
        <f t="shared" si="0"/>
        <v>12.83076086956522</v>
      </c>
      <c r="F72" s="42">
        <v>261.5</v>
      </c>
      <c r="G72" s="42">
        <v>94.3</v>
      </c>
      <c r="H72" s="43">
        <v>0</v>
      </c>
      <c r="I72" s="44">
        <v>0</v>
      </c>
      <c r="J72" s="28">
        <f>'t18'!W73</f>
        <v>783.1</v>
      </c>
      <c r="K72" s="28">
        <f>'t18'!Y73</f>
        <v>232.75</v>
      </c>
      <c r="L72" s="28">
        <f t="shared" si="1"/>
        <v>29.72161920572085</v>
      </c>
      <c r="M72" s="45">
        <v>1171.4</v>
      </c>
      <c r="N72" s="45">
        <v>863.6</v>
      </c>
      <c r="O72" s="43">
        <v>0</v>
      </c>
      <c r="P72" s="44">
        <v>0</v>
      </c>
    </row>
    <row r="73" spans="1:16" ht="19.5" customHeight="1">
      <c r="A73" s="40">
        <v>66</v>
      </c>
      <c r="B73" s="15" t="s">
        <v>119</v>
      </c>
      <c r="C73" s="28">
        <f>'t18'!O74</f>
        <v>370.8</v>
      </c>
      <c r="D73" s="28">
        <f>'t18'!Q74</f>
        <v>72.9</v>
      </c>
      <c r="E73" s="28">
        <f aca="true" t="shared" si="2" ref="E73:E79">D73/C73*100</f>
        <v>19.66019417475728</v>
      </c>
      <c r="F73" s="42">
        <v>41.2</v>
      </c>
      <c r="G73" s="42">
        <v>77.2</v>
      </c>
      <c r="H73" s="43">
        <v>12.6</v>
      </c>
      <c r="I73" s="44">
        <v>0</v>
      </c>
      <c r="J73" s="28">
        <f>'t18'!W74</f>
        <v>1360</v>
      </c>
      <c r="K73" s="28">
        <f>'t18'!Y74</f>
        <v>333.6</v>
      </c>
      <c r="L73" s="28">
        <f aca="true" t="shared" si="3" ref="L73:L80">K73/J73*100</f>
        <v>24.529411764705884</v>
      </c>
      <c r="M73" s="45">
        <v>4413</v>
      </c>
      <c r="N73" s="45">
        <v>2774.2</v>
      </c>
      <c r="O73" s="43">
        <v>4.6</v>
      </c>
      <c r="P73" s="44">
        <v>0</v>
      </c>
    </row>
    <row r="74" spans="1:16" ht="19.5" customHeight="1">
      <c r="A74" s="40">
        <v>67</v>
      </c>
      <c r="B74" s="15" t="s">
        <v>120</v>
      </c>
      <c r="C74" s="28">
        <f>'t18'!O75</f>
        <v>376.5</v>
      </c>
      <c r="D74" s="28">
        <f>'t18'!Q75</f>
        <v>43.2</v>
      </c>
      <c r="E74" s="28">
        <f t="shared" si="2"/>
        <v>11.474103585657371</v>
      </c>
      <c r="F74" s="42">
        <v>1081.9</v>
      </c>
      <c r="G74" s="42">
        <v>697.2</v>
      </c>
      <c r="H74" s="43">
        <v>0</v>
      </c>
      <c r="I74" s="44">
        <v>0</v>
      </c>
      <c r="J74" s="28">
        <f>'t18'!W75</f>
        <v>1470</v>
      </c>
      <c r="K74" s="28">
        <f>'t18'!Y75</f>
        <v>89.8</v>
      </c>
      <c r="L74" s="28">
        <f t="shared" si="3"/>
        <v>6.108843537414966</v>
      </c>
      <c r="M74" s="45">
        <v>5398.9</v>
      </c>
      <c r="N74" s="45">
        <v>4345.1</v>
      </c>
      <c r="O74" s="43">
        <v>0</v>
      </c>
      <c r="P74" s="44">
        <v>0</v>
      </c>
    </row>
    <row r="75" spans="1:16" ht="19.5" customHeight="1">
      <c r="A75" s="40">
        <v>68</v>
      </c>
      <c r="B75" s="15" t="s">
        <v>121</v>
      </c>
      <c r="C75" s="28">
        <f>'t18'!O76</f>
        <v>1160.8999999999999</v>
      </c>
      <c r="D75" s="28">
        <f>'t18'!Q76</f>
        <v>217.896</v>
      </c>
      <c r="E75" s="28">
        <f t="shared" si="2"/>
        <v>18.769575329485743</v>
      </c>
      <c r="F75" s="42">
        <v>1725.1</v>
      </c>
      <c r="G75" s="42">
        <v>810.2</v>
      </c>
      <c r="H75" s="43">
        <v>55</v>
      </c>
      <c r="I75" s="44">
        <v>0</v>
      </c>
      <c r="J75" s="28">
        <f>'t18'!W76</f>
        <v>1345.4</v>
      </c>
      <c r="K75" s="28">
        <f>'t18'!Y76</f>
        <v>141.2</v>
      </c>
      <c r="L75" s="28">
        <f t="shared" si="3"/>
        <v>10.495020068381148</v>
      </c>
      <c r="M75" s="45">
        <v>1668.7</v>
      </c>
      <c r="N75" s="45">
        <v>1111.4</v>
      </c>
      <c r="O75" s="43">
        <v>65</v>
      </c>
      <c r="P75" s="44">
        <v>0</v>
      </c>
    </row>
    <row r="76" spans="1:16" ht="19.5" customHeight="1">
      <c r="A76" s="40">
        <v>69</v>
      </c>
      <c r="B76" s="15" t="s">
        <v>122</v>
      </c>
      <c r="C76" s="28">
        <f>'t18'!O77</f>
        <v>1472</v>
      </c>
      <c r="D76" s="28">
        <f>'t18'!Q77</f>
        <v>100.149</v>
      </c>
      <c r="E76" s="28">
        <f t="shared" si="2"/>
        <v>6.803600543478261</v>
      </c>
      <c r="F76" s="42">
        <v>565.8</v>
      </c>
      <c r="G76" s="42">
        <v>232.7</v>
      </c>
      <c r="H76" s="43">
        <v>0.2</v>
      </c>
      <c r="I76" s="44">
        <v>0</v>
      </c>
      <c r="J76" s="28">
        <f>'t18'!W77</f>
        <v>1289.7</v>
      </c>
      <c r="K76" s="28">
        <f>'t18'!Y77</f>
        <v>371.75</v>
      </c>
      <c r="L76" s="28">
        <f t="shared" si="3"/>
        <v>28.824532837093898</v>
      </c>
      <c r="M76" s="45">
        <v>2512.3</v>
      </c>
      <c r="N76" s="45">
        <v>1662.5</v>
      </c>
      <c r="O76" s="43">
        <v>100</v>
      </c>
      <c r="P76" s="44">
        <v>0</v>
      </c>
    </row>
    <row r="77" spans="1:16" ht="19.5" customHeight="1">
      <c r="A77" s="40">
        <v>70</v>
      </c>
      <c r="B77" s="15" t="s">
        <v>123</v>
      </c>
      <c r="C77" s="28">
        <f>'t18'!O78</f>
        <v>1210</v>
      </c>
      <c r="D77" s="28">
        <f>'t18'!Q78</f>
        <v>182.791</v>
      </c>
      <c r="E77" s="28">
        <f t="shared" si="2"/>
        <v>15.106694214876033</v>
      </c>
      <c r="F77" s="42">
        <v>393.3</v>
      </c>
      <c r="G77" s="42">
        <v>104.8</v>
      </c>
      <c r="H77" s="43">
        <v>11.2</v>
      </c>
      <c r="I77" s="44">
        <v>0</v>
      </c>
      <c r="J77" s="28">
        <f>'t18'!W78</f>
        <v>777.7</v>
      </c>
      <c r="K77" s="28">
        <f>'t18'!Y78</f>
        <v>132.7</v>
      </c>
      <c r="L77" s="28">
        <f t="shared" si="3"/>
        <v>17.063134884917062</v>
      </c>
      <c r="M77" s="45">
        <v>826.6</v>
      </c>
      <c r="N77" s="45">
        <v>479.6</v>
      </c>
      <c r="O77" s="43">
        <v>50.4</v>
      </c>
      <c r="P77" s="44">
        <v>0</v>
      </c>
    </row>
    <row r="78" spans="1:16" ht="19.5" customHeight="1">
      <c r="A78" s="40">
        <v>71</v>
      </c>
      <c r="B78" s="15" t="s">
        <v>124</v>
      </c>
      <c r="C78" s="28">
        <f>'t18'!O79</f>
        <v>893.2</v>
      </c>
      <c r="D78" s="28">
        <f>'t18'!Q79</f>
        <v>100</v>
      </c>
      <c r="E78" s="28">
        <f t="shared" si="2"/>
        <v>11.195700850873264</v>
      </c>
      <c r="F78" s="42">
        <v>237.4</v>
      </c>
      <c r="G78" s="42">
        <v>72.1</v>
      </c>
      <c r="H78" s="43">
        <v>31</v>
      </c>
      <c r="I78" s="44">
        <v>0</v>
      </c>
      <c r="J78" s="28">
        <f>'t18'!W79</f>
        <v>560</v>
      </c>
      <c r="K78" s="28">
        <f>'t18'!Y79</f>
        <v>18</v>
      </c>
      <c r="L78" s="28">
        <f t="shared" si="3"/>
        <v>3.214285714285714</v>
      </c>
      <c r="M78" s="45">
        <v>643.3</v>
      </c>
      <c r="N78" s="45">
        <v>342.4</v>
      </c>
      <c r="O78" s="43">
        <v>64.9</v>
      </c>
      <c r="P78" s="44">
        <v>0</v>
      </c>
    </row>
    <row r="79" spans="1:16" ht="19.5" customHeight="1">
      <c r="A79" s="40">
        <v>72</v>
      </c>
      <c r="B79" s="15" t="s">
        <v>125</v>
      </c>
      <c r="C79" s="28">
        <f>'t18'!O80</f>
        <v>842.6</v>
      </c>
      <c r="D79" s="28">
        <f>'t18'!Q80</f>
        <v>73.62</v>
      </c>
      <c r="E79" s="28">
        <f t="shared" si="2"/>
        <v>8.73724187040114</v>
      </c>
      <c r="F79" s="42">
        <v>1437.2</v>
      </c>
      <c r="G79" s="42">
        <v>649.8</v>
      </c>
      <c r="H79" s="43">
        <v>34.6</v>
      </c>
      <c r="I79" s="44">
        <v>0</v>
      </c>
      <c r="J79" s="28">
        <f>'t18'!W80</f>
        <v>1620</v>
      </c>
      <c r="K79" s="28">
        <f>'t18'!Y80</f>
        <v>321.5</v>
      </c>
      <c r="L79" s="28">
        <f t="shared" si="3"/>
        <v>19.84567901234568</v>
      </c>
      <c r="M79" s="45">
        <v>3166.7</v>
      </c>
      <c r="N79" s="45">
        <v>2373.9</v>
      </c>
      <c r="O79" s="43">
        <v>46.7</v>
      </c>
      <c r="P79" s="44">
        <v>0</v>
      </c>
    </row>
    <row r="80" spans="1:16" ht="25.5" customHeight="1">
      <c r="A80" s="46"/>
      <c r="B80" s="47" t="s">
        <v>132</v>
      </c>
      <c r="C80" s="28">
        <f>SUM(C8:C79)</f>
        <v>526125.7999999999</v>
      </c>
      <c r="D80" s="28">
        <f>SUM(D8:D79)</f>
        <v>116842.08039999996</v>
      </c>
      <c r="E80" s="28">
        <f>D80/C80*100</f>
        <v>22.208011924144376</v>
      </c>
      <c r="F80" s="28">
        <f aca="true" t="shared" si="4" ref="F80:K80">SUM(F8:F79)</f>
        <v>707867.4999999997</v>
      </c>
      <c r="G80" s="28">
        <f t="shared" si="4"/>
        <v>344767</v>
      </c>
      <c r="H80" s="28">
        <f t="shared" si="4"/>
        <v>17953.899999999998</v>
      </c>
      <c r="I80" s="28">
        <f t="shared" si="4"/>
        <v>0</v>
      </c>
      <c r="J80" s="28">
        <f t="shared" si="4"/>
        <v>373566.5</v>
      </c>
      <c r="K80" s="28">
        <f t="shared" si="4"/>
        <v>74439.05190000002</v>
      </c>
      <c r="L80" s="28">
        <f t="shared" si="3"/>
        <v>19.9265865381398</v>
      </c>
      <c r="M80" s="28">
        <f>SUM(M8:M79)</f>
        <v>891766.3000000003</v>
      </c>
      <c r="N80" s="28">
        <f>SUM(N8:N79)</f>
        <v>542393.4999999999</v>
      </c>
      <c r="O80" s="28">
        <f>SUM(O8:O79)</f>
        <v>22390.59999999999</v>
      </c>
      <c r="P80" s="28">
        <f>SUM(P8:P79)</f>
        <v>0</v>
      </c>
    </row>
    <row r="81" spans="2:16" ht="17.25">
      <c r="B81" s="48"/>
      <c r="I81" s="49"/>
      <c r="J81" s="49"/>
      <c r="K81" s="49"/>
      <c r="L81" s="49"/>
      <c r="M81" s="49"/>
      <c r="N81" s="49"/>
      <c r="O81" s="49"/>
      <c r="P81" s="49"/>
    </row>
  </sheetData>
  <sheetProtection/>
  <mergeCells count="17">
    <mergeCell ref="M4:M6"/>
    <mergeCell ref="N4:N6"/>
    <mergeCell ref="O4:O6"/>
    <mergeCell ref="C5:C6"/>
    <mergeCell ref="D5:E5"/>
    <mergeCell ref="J5:J6"/>
    <mergeCell ref="K5:L5"/>
    <mergeCell ref="C2:P2"/>
    <mergeCell ref="A4:A7"/>
    <mergeCell ref="B4:B7"/>
    <mergeCell ref="C4:E4"/>
    <mergeCell ref="F4:F6"/>
    <mergeCell ref="G4:G6"/>
    <mergeCell ref="H4:H6"/>
    <mergeCell ref="I4:I6"/>
    <mergeCell ref="J4:L4"/>
    <mergeCell ref="P4:P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2018-03-29T07:09:11Z</cp:lastPrinted>
  <dcterms:created xsi:type="dcterms:W3CDTF">2002-03-15T09:46:46Z</dcterms:created>
  <dcterms:modified xsi:type="dcterms:W3CDTF">2018-05-05T05:55:33Z</dcterms:modified>
  <cp:category/>
  <cp:version/>
  <cp:contentType/>
  <cp:contentStatus/>
</cp:coreProperties>
</file>